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mc:AlternateContent xmlns:mc="http://schemas.openxmlformats.org/markup-compatibility/2006">
    <mc:Choice Requires="x15">
      <x15ac:absPath xmlns:x15ac="http://schemas.microsoft.com/office/spreadsheetml/2010/11/ac" url="https://socialfinanceltd.sharepoint.com/sites/HEP_team/IPS Grow/2. Workforce/"/>
    </mc:Choice>
  </mc:AlternateContent>
  <xr:revisionPtr revIDLastSave="17" documentId="8_{AC3216C4-D6DA-4770-A03A-9250C7C8AA04}" xr6:coauthVersionLast="47" xr6:coauthVersionMax="47" xr10:uidLastSave="{44F489DB-4DE1-435B-9C36-D8E6EC67D677}"/>
  <bookViews>
    <workbookView xWindow="10965" yWindow="-16320" windowWidth="29040" windowHeight="15840" tabRatio="653" xr2:uid="{00000000-000D-0000-FFFF-FFFF00000000}"/>
  </bookViews>
  <sheets>
    <sheet name="Calculator" sheetId="18" r:id="rId1"/>
    <sheet name="Options" sheetId="19" state="hidden" r:id="rId2"/>
  </sheets>
  <definedNames>
    <definedName name="LotA_OD" localSheetId="0">#REF!</definedName>
    <definedName name="LotA_OD">#REF!</definedName>
  </definedNames>
  <calcPr calcId="191028"/>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38" i="18" l="1"/>
  <c r="G39" i="18" s="1"/>
  <c r="H38" i="18"/>
  <c r="H39" i="18" s="1"/>
  <c r="I38" i="18"/>
  <c r="I39" i="18" s="1"/>
  <c r="G25" i="18"/>
  <c r="G26" i="18" s="1"/>
  <c r="G27" i="18" s="1"/>
  <c r="H25" i="18"/>
  <c r="H26" i="18" s="1"/>
  <c r="H27" i="18" s="1"/>
  <c r="I25" i="18"/>
  <c r="I26" i="18" s="1"/>
  <c r="I27" i="18" s="1"/>
  <c r="E3" i="19"/>
  <c r="E4" i="19"/>
  <c r="E2" i="19"/>
  <c r="I3" i="19"/>
  <c r="D38" i="18"/>
  <c r="D25" i="18"/>
  <c r="F25" i="18"/>
  <c r="D68" i="18"/>
  <c r="D26" i="18" l="1"/>
  <c r="K3" i="19" l="1"/>
  <c r="K5" i="19"/>
  <c r="J5" i="19"/>
  <c r="I5" i="19"/>
  <c r="I4" i="19"/>
  <c r="K4" i="19"/>
  <c r="J4" i="19"/>
  <c r="J3" i="19"/>
  <c r="D29" i="18" l="1"/>
  <c r="H29" i="18"/>
  <c r="G29" i="18"/>
  <c r="I29" i="18"/>
  <c r="I30" i="18"/>
  <c r="G31" i="18"/>
  <c r="G30" i="18"/>
  <c r="H30" i="18"/>
  <c r="H31" i="18"/>
  <c r="I31" i="18"/>
  <c r="D30" i="18"/>
  <c r="F38" i="18"/>
  <c r="F39" i="18" s="1"/>
  <c r="E38" i="18"/>
  <c r="E39" i="18" s="1"/>
  <c r="D39" i="18"/>
  <c r="I32" i="18" l="1"/>
  <c r="I34" i="18" s="1"/>
  <c r="G32" i="18"/>
  <c r="G34" i="18" s="1"/>
  <c r="H32" i="18"/>
  <c r="H34" i="18" s="1"/>
  <c r="E25" i="18"/>
  <c r="E29" i="18" s="1"/>
  <c r="F29" i="18"/>
  <c r="F26" i="18" l="1"/>
  <c r="F30" i="18" s="1"/>
  <c r="E26" i="18"/>
  <c r="E30" i="18" s="1"/>
  <c r="F27" i="18" l="1"/>
  <c r="F31" i="18" s="1"/>
  <c r="E27" i="18"/>
  <c r="E31" i="18" s="1"/>
  <c r="D27" i="18"/>
  <c r="D31" i="18" s="1"/>
  <c r="D32" i="18" s="1"/>
  <c r="E32" i="18" l="1"/>
  <c r="E34" i="18" s="1"/>
  <c r="F32" i="18"/>
  <c r="F34" i="18" s="1"/>
  <c r="D34"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tc={003E169D-3AE5-44F8-B5D5-F9D1C6F54743}</author>
    <author>tc={06D1926D-36E5-4CFE-8783-9D57C53A8B19}</author>
  </authors>
  <commentList>
    <comment ref="E2" authorId="0" shapeId="0" xr:uid="{003E169D-3AE5-44F8-B5D5-F9D1C6F54743}">
      <text>
        <t>[Threaded comment]
Your version of Excel allows you to read this threaded comment; however, any edits to it will get removed if the file is opened in a newer version of Excel. Learn more: https://go.microsoft.com/fwlink/?linkid=870924
Comment:
    Should the -758 actually be -(758*12)? The salary is annual, but the 758 limit is monthly</t>
      </text>
    </comment>
    <comment ref="H2" authorId="1" shapeId="0" xr:uid="{06D1926D-36E5-4CFE-8783-9D57C53A8B19}">
      <text>
        <t>[Threaded comment]
Your version of Excel allows you to read this threaded comment; however, any edits to it will get removed if the file is opened in a newer version of Excel. Learn more: https://go.microsoft.com/fwlink/?linkid=870924
Comment:
    Would label this a bit more clearly as it took me a minute!</t>
      </text>
    </comment>
  </commentList>
</comments>
</file>

<file path=xl/sharedStrings.xml><?xml version="1.0" encoding="utf-8"?>
<sst xmlns="http://schemas.openxmlformats.org/spreadsheetml/2006/main" count="85" uniqueCount="77">
  <si>
    <t>Funding, Workforce and Outcomes Calculator</t>
  </si>
  <si>
    <t>Introduction:</t>
  </si>
  <si>
    <t>This document is intended as a resource to assist with implementation planning for IPS.
It has been designed to provide an estimate of the staffing requirement and associated cost of an IPS service based on an annual Target Access Number.  It also provides an indication of the outcomes that should be expected based on a service of this size.
There are three colours of cells within the document:</t>
  </si>
  <si>
    <t>To be entered in Row 23</t>
  </si>
  <si>
    <t>Assumption set by IPS Grow</t>
  </si>
  <si>
    <r>
      <t xml:space="preserve">Calculation </t>
    </r>
    <r>
      <rPr>
        <i/>
        <sz val="10.5"/>
        <color theme="5"/>
        <rFont val="Arial"/>
        <family val="2"/>
      </rPr>
      <t>(do not edit)</t>
    </r>
  </si>
  <si>
    <t>To use the tool:</t>
  </si>
  <si>
    <t>1) Select whether your service will be based in London or not;
2) Enter the Target Access Numbers per year for your ICS into the green boxes;
3) Read the estimated workforce numbers and cost calculations from the cells in grey.  
4) The overall estimated cost for the service for the year is given in the purple cells.</t>
  </si>
  <si>
    <t xml:space="preserve">Note: The tool is designed to provide indicative values.  It does not account for the time required for services to ramp up provision of a new service or cost inflation.  </t>
  </si>
  <si>
    <t>Resources Needed:</t>
  </si>
  <si>
    <t>Is your service in London?</t>
  </si>
  <si>
    <t>No</t>
  </si>
  <si>
    <t>2023/24</t>
  </si>
  <si>
    <t>2024/25</t>
  </si>
  <si>
    <t>2025/26</t>
  </si>
  <si>
    <t>2026/27</t>
  </si>
  <si>
    <t>2027/28</t>
  </si>
  <si>
    <t>2028/29</t>
  </si>
  <si>
    <t>Annual Target Access Number</t>
  </si>
  <si>
    <t>Workforce Numbers</t>
  </si>
  <si>
    <t>Number of Employment Specialists Needed</t>
  </si>
  <si>
    <t>Number of Team Leaders Needed</t>
  </si>
  <si>
    <t>Number of Service Managers Needed</t>
  </si>
  <si>
    <t>Costs*</t>
  </si>
  <si>
    <t>Total Employment Specialist Costs</t>
  </si>
  <si>
    <t>Total Team Leader Costs</t>
  </si>
  <si>
    <t>Total Service Manager Costs</t>
  </si>
  <si>
    <t>Overhead Costs</t>
  </si>
  <si>
    <t xml:space="preserve">Total </t>
  </si>
  <si>
    <t>Into Work group - indicative outcomes</t>
  </si>
  <si>
    <t xml:space="preserve">Number of individual people accessing the service, starting paid employment (40% of those accessing service) </t>
  </si>
  <si>
    <t>Number of 13-week employment sustainments (65% of individuals who start paid employment)</t>
  </si>
  <si>
    <t>*Staff costs are calculated by taking the annual salary for the role, adding in NI and Pension costs.  A premium is added for services based in London</t>
  </si>
  <si>
    <t>Assumptions:</t>
  </si>
  <si>
    <t>Workforce Assumptions</t>
  </si>
  <si>
    <t>Annual unemployed clients per employment specialist, including carryover</t>
  </si>
  <si>
    <t>based on a mature service operating to high fidelity</t>
  </si>
  <si>
    <t>Number of Employment Specialist per Team Leader</t>
  </si>
  <si>
    <t xml:space="preserve">based on a mature service operating to high fidelity. Note: this number is a benchmark. Services may choose to recruit more employment specialists, and have a ratio of up to 10 ESs per Team Leader. </t>
  </si>
  <si>
    <t>Number of Team Leaders per Service Manager</t>
  </si>
  <si>
    <t>Cost Assumptions*</t>
  </si>
  <si>
    <t>Annual salary per Employment Specialist</t>
  </si>
  <si>
    <t>based on Band 5 salary with 2-4 years experience (recommended pay grade)</t>
  </si>
  <si>
    <t>Annual salary per Team Leader/SES</t>
  </si>
  <si>
    <t>based on Band 6 salary with 2-5 years experience (recommended pay grade)</t>
  </si>
  <si>
    <t>Annual salary per Service Manager</t>
  </si>
  <si>
    <t>based on Band 7 salary with 2-5 years experience (recommended pay grade)</t>
  </si>
  <si>
    <t>Employer's NI</t>
  </si>
  <si>
    <t>applies after £758 / month</t>
  </si>
  <si>
    <t>NHS Pension</t>
  </si>
  <si>
    <t>NHS pension employer contributions</t>
  </si>
  <si>
    <t>Non Staff and Overhead Costs</t>
  </si>
  <si>
    <t>based on assumed organisational overhead costs (including travel, admin, IT, premises, training, fidelity reviews and overhead) as a % of total  costs</t>
  </si>
  <si>
    <t>London Weighting</t>
  </si>
  <si>
    <t>Additional % cost per staff member  (Inner London)</t>
  </si>
  <si>
    <t>based on Agenda for Change</t>
  </si>
  <si>
    <t>Additional % cost per staff member  (Outer London)</t>
  </si>
  <si>
    <t>Additional % cost per staff member (Fringe)</t>
  </si>
  <si>
    <t>Indicative Outcomes</t>
  </si>
  <si>
    <t xml:space="preserve">Into Work group </t>
  </si>
  <si>
    <t>Individual people starting paid employment</t>
  </si>
  <si>
    <t xml:space="preserve">per WTE Employment Specialist per year, based on a mature service operating to the higher level of performance and fidelity </t>
  </si>
  <si>
    <t>Sustained employment outcomes (13 weeks)</t>
  </si>
  <si>
    <t>this is based on 65% of clients sustaining employment beyond 13 weeks</t>
  </si>
  <si>
    <t>*This does not include the cost of local senior leadership to support IPS implementation.  We would recommend that each ICS has an appropriate level of strategic oversight to support IPS implementation at Band 8 level.</t>
  </si>
  <si>
    <t>Yes - Inner London</t>
  </si>
  <si>
    <t>NI Contribution</t>
  </si>
  <si>
    <t>Calculations to Assist with Calculating Maximum London Allowance - dependent on role</t>
  </si>
  <si>
    <t>Yes - Outer London</t>
  </si>
  <si>
    <t>ES</t>
  </si>
  <si>
    <t>Max</t>
  </si>
  <si>
    <t>TL</t>
  </si>
  <si>
    <t>SM</t>
  </si>
  <si>
    <t>Yes - Fringe</t>
  </si>
  <si>
    <t>Inner</t>
  </si>
  <si>
    <t>Outer</t>
  </si>
  <si>
    <t>Fringe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</si>
</sst>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43" formatCode="_-* #,##0.00_-;\-* #,##0.00_-;_-* &quot;-&quot;??_-;_-@_-"/>
    <numFmt numFmtId="164" formatCode="_(* #,##0.00_);_(* \(#,##0.00\);_(* &quot;-&quot;??_);_(@_)"/>
    <numFmt numFmtId="165" formatCode="_(* #,##0_);_(* \(#,##0\);_(* &quot;-&quot;??_);_(@_)"/>
    <numFmt numFmtId="166" formatCode="&quot;£&quot;#,##0"/>
    <numFmt numFmtId="167" formatCode="_(* #,##0.0_);_(* \(#,##0.0\);_(* &quot;-&quot;??_);_(@_)"/>
    <numFmt numFmtId="168" formatCode="0.0"/>
    <numFmt numFmtId="169" formatCode="&quot;£&quot;#,##0.00"/>
    <numFmt numFmtId="170" formatCode="0.0%"/>
  </numFmts>
  <fonts count="30" x14ac:knownFonts="1">
    <font>
      <sz val="10"/>
      <name val="Arial"/>
    </font>
    <font>
      <sz val="10"/>
      <name val="Arial"/>
      <family val="2"/>
    </font>
    <font>
      <u/>
      <sz val="10"/>
      <color theme="10"/>
      <name val="Arial"/>
      <family val="2"/>
    </font>
    <font>
      <u/>
      <sz val="10"/>
      <color theme="11"/>
      <name val="Arial"/>
      <family val="2"/>
    </font>
    <font>
      <sz val="10.5"/>
      <name val="Arial"/>
      <family val="2"/>
    </font>
    <font>
      <sz val="10"/>
      <name val="Arial"/>
      <family val="2"/>
    </font>
    <font>
      <i/>
      <sz val="10"/>
      <name val="Arial"/>
      <family val="2"/>
    </font>
    <font>
      <sz val="14"/>
      <name val="Arial Rounded MT Bold"/>
      <family val="2"/>
    </font>
    <font>
      <b/>
      <sz val="18"/>
      <color rgb="FF007B90"/>
      <name val="Arial Rounded MT Bold"/>
      <family val="2"/>
    </font>
    <font>
      <b/>
      <sz val="14"/>
      <color rgb="FF007B90"/>
      <name val="Arial Rounded MT Bold"/>
      <family val="2"/>
    </font>
    <font>
      <b/>
      <sz val="18"/>
      <color theme="0"/>
      <name val="Arial Rounded MT Bold"/>
      <family val="2"/>
    </font>
    <font>
      <sz val="10"/>
      <color theme="0"/>
      <name val="Arial"/>
      <family val="2"/>
    </font>
    <font>
      <i/>
      <sz val="9"/>
      <name val="Arial"/>
      <family val="2"/>
    </font>
    <font>
      <sz val="11"/>
      <name val="Arial"/>
      <family val="2"/>
    </font>
    <font>
      <i/>
      <sz val="8"/>
      <name val="Arial"/>
      <family val="2"/>
    </font>
    <font>
      <b/>
      <sz val="10"/>
      <name val="Arial"/>
      <family val="2"/>
    </font>
    <font>
      <b/>
      <sz val="10.5"/>
      <name val="Arial"/>
      <family val="2"/>
    </font>
    <font>
      <b/>
      <sz val="11"/>
      <name val="Arial"/>
      <family val="2"/>
    </font>
    <font>
      <sz val="8"/>
      <name val="Arial"/>
      <family val="2"/>
    </font>
    <font>
      <b/>
      <i/>
      <sz val="10.5"/>
      <name val="Arial"/>
      <family val="2"/>
    </font>
    <font>
      <i/>
      <sz val="11"/>
      <name val="Arial"/>
      <family val="2"/>
    </font>
    <font>
      <i/>
      <sz val="10.5"/>
      <name val="Arial"/>
      <family val="2"/>
    </font>
    <font>
      <b/>
      <sz val="14"/>
      <color rgb="FF007B90"/>
      <name val="Arial"/>
      <family val="2"/>
    </font>
    <font>
      <i/>
      <sz val="10.5"/>
      <color theme="5"/>
      <name val="Arial"/>
      <family val="2"/>
    </font>
    <font>
      <i/>
      <sz val="8"/>
      <color rgb="FFFF0000"/>
      <name val="Arial"/>
      <family val="2"/>
    </font>
    <font>
      <sz val="9"/>
      <color rgb="FF3D3D3D"/>
      <name val="Arial"/>
      <family val="2"/>
    </font>
    <font>
      <sz val="10"/>
      <color theme="1"/>
      <name val="Arial"/>
      <family val="2"/>
    </font>
    <font>
      <sz val="10.5"/>
      <color theme="1"/>
      <name val="Arial"/>
      <family val="2"/>
    </font>
    <font>
      <i/>
      <sz val="10.5"/>
      <color theme="1"/>
      <name val="Arial"/>
      <family val="2"/>
    </font>
    <font>
      <i/>
      <sz val="11"/>
      <color theme="1"/>
      <name val="Arial"/>
      <family val="2"/>
    </font>
  </fonts>
  <fills count="10">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rgb="FF92D050"/>
        <bgColor indexed="64"/>
      </patternFill>
    </fill>
    <fill>
      <patternFill patternType="solid">
        <fgColor theme="0"/>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FFFF0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9" fontId="5" fillId="0" borderId="0" applyFont="0" applyFill="0" applyBorder="0" applyAlignment="0" applyProtection="0"/>
  </cellStyleXfs>
  <cellXfs count="124">
    <xf numFmtId="0" fontId="0" fillId="0" borderId="0" xfId="0"/>
    <xf numFmtId="0" fontId="1" fillId="0" borderId="0" xfId="0" applyFont="1"/>
    <xf numFmtId="0" fontId="4" fillId="0" borderId="0" xfId="0" applyFont="1"/>
    <xf numFmtId="0" fontId="8" fillId="0" borderId="0" xfId="0" applyFont="1"/>
    <xf numFmtId="0" fontId="10" fillId="4" borderId="0" xfId="0" applyFont="1" applyFill="1"/>
    <xf numFmtId="0" fontId="11" fillId="4" borderId="0" xfId="0" applyFont="1" applyFill="1"/>
    <xf numFmtId="0" fontId="7" fillId="0" borderId="0" xfId="0" applyFont="1"/>
    <xf numFmtId="0" fontId="12" fillId="0" borderId="0" xfId="0" applyFont="1" applyAlignment="1">
      <alignment horizontal="left"/>
    </xf>
    <xf numFmtId="0" fontId="0" fillId="0" borderId="2" xfId="0" applyBorder="1"/>
    <xf numFmtId="0" fontId="0" fillId="0" borderId="3" xfId="0" applyBorder="1"/>
    <xf numFmtId="0" fontId="4" fillId="0" borderId="5" xfId="0" applyFont="1" applyBorder="1"/>
    <xf numFmtId="0" fontId="0" fillId="0" borderId="5" xfId="0" applyBorder="1"/>
    <xf numFmtId="0" fontId="7" fillId="0" borderId="7" xfId="0" applyFont="1" applyBorder="1"/>
    <xf numFmtId="0" fontId="0" fillId="0" borderId="7" xfId="0" applyBorder="1"/>
    <xf numFmtId="0" fontId="0" fillId="0" borderId="8" xfId="0" applyBorder="1"/>
    <xf numFmtId="0" fontId="4" fillId="0" borderId="2" xfId="0" applyFont="1" applyBorder="1"/>
    <xf numFmtId="0" fontId="4" fillId="0" borderId="3" xfId="0" applyFont="1" applyBorder="1"/>
    <xf numFmtId="0" fontId="1" fillId="0" borderId="0" xfId="0" applyFont="1" applyAlignment="1">
      <alignment horizontal="right"/>
    </xf>
    <xf numFmtId="167" fontId="13" fillId="6" borderId="0" xfId="1" applyNumberFormat="1" applyFont="1" applyFill="1" applyBorder="1" applyAlignment="1">
      <alignment horizontal="center"/>
    </xf>
    <xf numFmtId="166" fontId="13" fillId="3" borderId="9" xfId="1" applyNumberFormat="1" applyFont="1" applyFill="1" applyBorder="1" applyAlignment="1">
      <alignment horizontal="center"/>
    </xf>
    <xf numFmtId="0" fontId="0" fillId="0" borderId="0" xfId="0" applyAlignment="1">
      <alignment horizontal="center"/>
    </xf>
    <xf numFmtId="166" fontId="17" fillId="7" borderId="10" xfId="1" applyNumberFormat="1" applyFont="1" applyFill="1" applyBorder="1" applyAlignment="1">
      <alignment horizontal="center"/>
    </xf>
    <xf numFmtId="166" fontId="13" fillId="2" borderId="9" xfId="1" applyNumberFormat="1" applyFont="1" applyFill="1" applyBorder="1"/>
    <xf numFmtId="9" fontId="13" fillId="2" borderId="9" xfId="6" applyFont="1" applyFill="1" applyBorder="1"/>
    <xf numFmtId="165" fontId="13" fillId="2" borderId="9" xfId="1" applyNumberFormat="1" applyFont="1" applyFill="1" applyBorder="1"/>
    <xf numFmtId="0" fontId="18" fillId="0" borderId="0" xfId="0" applyFont="1" applyAlignment="1">
      <alignment horizontal="left" vertical="center"/>
    </xf>
    <xf numFmtId="168" fontId="13" fillId="3" borderId="9" xfId="1" applyNumberFormat="1" applyFont="1" applyFill="1" applyBorder="1" applyAlignment="1">
      <alignment horizontal="center"/>
    </xf>
    <xf numFmtId="1" fontId="13" fillId="3" borderId="9" xfId="1" applyNumberFormat="1" applyFont="1" applyFill="1" applyBorder="1" applyAlignment="1">
      <alignment horizontal="center"/>
    </xf>
    <xf numFmtId="1" fontId="0" fillId="0" borderId="0" xfId="0" applyNumberFormat="1" applyAlignment="1">
      <alignment horizontal="center"/>
    </xf>
    <xf numFmtId="0" fontId="9" fillId="0" borderId="2" xfId="0" applyFont="1" applyBorder="1" applyAlignment="1">
      <alignment horizontal="left"/>
    </xf>
    <xf numFmtId="0" fontId="9" fillId="0" borderId="0" xfId="0" applyFont="1" applyAlignment="1">
      <alignment horizontal="left"/>
    </xf>
    <xf numFmtId="0" fontId="16" fillId="0" borderId="0" xfId="0" applyFont="1" applyAlignment="1">
      <alignment horizontal="right"/>
    </xf>
    <xf numFmtId="0" fontId="4" fillId="0" borderId="0" xfId="0" applyFont="1" applyAlignment="1">
      <alignment horizontal="right"/>
    </xf>
    <xf numFmtId="0" fontId="21" fillId="0" borderId="0" xfId="0" applyFont="1" applyAlignment="1">
      <alignment horizontal="right"/>
    </xf>
    <xf numFmtId="165" fontId="20" fillId="3" borderId="9" xfId="1" applyNumberFormat="1" applyFont="1" applyFill="1" applyBorder="1"/>
    <xf numFmtId="0" fontId="8" fillId="0" borderId="2" xfId="0" applyFont="1" applyBorder="1"/>
    <xf numFmtId="0" fontId="1" fillId="0" borderId="2" xfId="0" applyFont="1" applyBorder="1"/>
    <xf numFmtId="0" fontId="6" fillId="0" borderId="0" xfId="0" applyFont="1" applyAlignment="1">
      <alignment horizontal="right"/>
    </xf>
    <xf numFmtId="165" fontId="21" fillId="5" borderId="9" xfId="1" applyNumberFormat="1" applyFont="1" applyFill="1" applyBorder="1"/>
    <xf numFmtId="165" fontId="21" fillId="2" borderId="9" xfId="1" applyNumberFormat="1" applyFont="1" applyFill="1" applyBorder="1"/>
    <xf numFmtId="165" fontId="21" fillId="3" borderId="9" xfId="1" applyNumberFormat="1" applyFont="1" applyFill="1" applyBorder="1"/>
    <xf numFmtId="0" fontId="4" fillId="0" borderId="0" xfId="0" applyFont="1" applyAlignment="1">
      <alignment horizontal="left" wrapText="1"/>
    </xf>
    <xf numFmtId="0" fontId="4" fillId="0" borderId="5" xfId="0" applyFont="1" applyBorder="1" applyAlignment="1">
      <alignment horizontal="left" wrapText="1"/>
    </xf>
    <xf numFmtId="0" fontId="4" fillId="0" borderId="0" xfId="0" applyFont="1" applyAlignment="1">
      <alignment vertical="center"/>
    </xf>
    <xf numFmtId="170" fontId="13" fillId="2" borderId="9" xfId="6" applyNumberFormat="1" applyFont="1" applyFill="1" applyBorder="1"/>
    <xf numFmtId="0" fontId="0" fillId="6" borderId="0" xfId="0" applyFill="1"/>
    <xf numFmtId="1" fontId="13" fillId="5" borderId="9" xfId="1" applyNumberFormat="1" applyFont="1" applyFill="1" applyBorder="1" applyAlignment="1" applyProtection="1">
      <alignment horizontal="center"/>
      <protection locked="0"/>
    </xf>
    <xf numFmtId="0" fontId="17" fillId="8" borderId="0" xfId="0" applyFont="1" applyFill="1" applyAlignment="1">
      <alignment horizontal="center"/>
    </xf>
    <xf numFmtId="0" fontId="1" fillId="0" borderId="9" xfId="0" applyFont="1" applyBorder="1"/>
    <xf numFmtId="0" fontId="4" fillId="6" borderId="0" xfId="0" applyFont="1" applyFill="1"/>
    <xf numFmtId="0" fontId="0" fillId="0" borderId="9" xfId="0" applyBorder="1"/>
    <xf numFmtId="6" fontId="25" fillId="0" borderId="9" xfId="0" applyNumberFormat="1" applyFont="1" applyBorder="1"/>
    <xf numFmtId="6" fontId="1" fillId="0" borderId="9" xfId="0" applyNumberFormat="1" applyFont="1" applyBorder="1"/>
    <xf numFmtId="0" fontId="10" fillId="4" borderId="0" xfId="0" applyFont="1" applyFill="1" applyAlignment="1">
      <alignment vertical="center"/>
    </xf>
    <xf numFmtId="0" fontId="8" fillId="0" borderId="0" xfId="0" applyFont="1" applyAlignment="1">
      <alignment vertical="center"/>
    </xf>
    <xf numFmtId="0" fontId="22" fillId="0" borderId="1" xfId="0" applyFont="1" applyBorder="1" applyAlignment="1">
      <alignment horizontal="left" vertical="center"/>
    </xf>
    <xf numFmtId="0" fontId="21" fillId="0" borderId="4" xfId="0" applyFont="1" applyBorder="1" applyAlignment="1">
      <alignment horizontal="right" vertical="center"/>
    </xf>
    <xf numFmtId="0" fontId="4" fillId="0" borderId="4" xfId="0" applyFont="1" applyBorder="1" applyAlignment="1">
      <alignment horizontal="right" vertical="center"/>
    </xf>
    <xf numFmtId="0" fontId="16" fillId="0" borderId="4" xfId="0" applyFont="1" applyBorder="1" applyAlignment="1">
      <alignment horizontal="left" vertical="center"/>
    </xf>
    <xf numFmtId="0" fontId="4" fillId="0" borderId="4" xfId="0" applyFont="1" applyBorder="1" applyAlignment="1">
      <alignment horizontal="left" vertical="center" wrapText="1"/>
    </xf>
    <xf numFmtId="0" fontId="7" fillId="0" borderId="6" xfId="0" applyFont="1" applyBorder="1" applyAlignment="1">
      <alignment vertical="center"/>
    </xf>
    <xf numFmtId="0" fontId="7" fillId="0" borderId="0" xfId="0" applyFont="1" applyAlignment="1">
      <alignment vertical="center"/>
    </xf>
    <xf numFmtId="0" fontId="9" fillId="0" borderId="4" xfId="0" applyFont="1" applyBorder="1" applyAlignment="1">
      <alignment horizontal="left" vertical="center"/>
    </xf>
    <xf numFmtId="0" fontId="16" fillId="0" borderId="4" xfId="0" applyFont="1" applyBorder="1" applyAlignment="1">
      <alignment horizontal="right" vertical="center"/>
    </xf>
    <xf numFmtId="0" fontId="1" fillId="0" borderId="4" xfId="0" applyFont="1" applyBorder="1" applyAlignment="1">
      <alignment horizontal="right" vertical="center"/>
    </xf>
    <xf numFmtId="0" fontId="4" fillId="0" borderId="4" xfId="0" applyFont="1" applyBorder="1" applyAlignment="1">
      <alignment horizontal="right" vertical="center" wrapText="1"/>
    </xf>
    <xf numFmtId="0" fontId="4" fillId="6" borderId="4" xfId="0" applyFont="1" applyFill="1" applyBorder="1" applyAlignment="1">
      <alignment horizontal="right" vertical="center"/>
    </xf>
    <xf numFmtId="0" fontId="0" fillId="0" borderId="0" xfId="0" applyAlignment="1">
      <alignment vertical="center"/>
    </xf>
    <xf numFmtId="0" fontId="4" fillId="9" borderId="0" xfId="0" applyFont="1" applyFill="1"/>
    <xf numFmtId="0" fontId="18" fillId="9" borderId="5" xfId="0" applyFont="1" applyFill="1" applyBorder="1" applyAlignment="1">
      <alignment horizontal="left" vertical="center"/>
    </xf>
    <xf numFmtId="0" fontId="18" fillId="9" borderId="5" xfId="0" applyFont="1" applyFill="1" applyBorder="1" applyAlignment="1">
      <alignment vertical="center"/>
    </xf>
    <xf numFmtId="0" fontId="14" fillId="9" borderId="5" xfId="0" applyFont="1" applyFill="1" applyBorder="1" applyAlignment="1">
      <alignment vertical="center" wrapText="1"/>
    </xf>
    <xf numFmtId="0" fontId="14" fillId="9" borderId="5" xfId="0" applyFont="1" applyFill="1" applyBorder="1" applyAlignment="1">
      <alignment horizontal="left" vertical="center" wrapText="1"/>
    </xf>
    <xf numFmtId="0" fontId="4" fillId="9" borderId="5" xfId="0" applyFont="1" applyFill="1" applyBorder="1" applyAlignment="1">
      <alignment vertical="center"/>
    </xf>
    <xf numFmtId="0" fontId="14" fillId="9" borderId="5" xfId="0" applyFont="1" applyFill="1" applyBorder="1" applyAlignment="1">
      <alignment horizontal="left" wrapText="1"/>
    </xf>
    <xf numFmtId="0" fontId="0" fillId="9" borderId="0" xfId="0" applyFill="1"/>
    <xf numFmtId="0" fontId="26" fillId="0" borderId="0" xfId="0" applyFont="1"/>
    <xf numFmtId="0" fontId="27" fillId="6" borderId="4" xfId="0" applyFont="1" applyFill="1" applyBorder="1" applyAlignment="1">
      <alignment horizontal="right" vertical="center" wrapText="1"/>
    </xf>
    <xf numFmtId="0" fontId="28" fillId="0" borderId="0" xfId="0" applyFont="1" applyAlignment="1">
      <alignment horizontal="right"/>
    </xf>
    <xf numFmtId="165" fontId="29" fillId="3" borderId="9" xfId="1" applyNumberFormat="1" applyFont="1" applyFill="1" applyBorder="1"/>
    <xf numFmtId="0" fontId="27" fillId="0" borderId="5" xfId="0" applyFont="1" applyBorder="1"/>
    <xf numFmtId="0" fontId="27" fillId="0" borderId="0" xfId="0" applyFont="1"/>
    <xf numFmtId="43" fontId="21" fillId="0" borderId="0" xfId="0" applyNumberFormat="1" applyFont="1" applyAlignment="1">
      <alignment horizontal="right"/>
    </xf>
    <xf numFmtId="166" fontId="0" fillId="0" borderId="0" xfId="0" applyNumberFormat="1"/>
    <xf numFmtId="0" fontId="16" fillId="9" borderId="5" xfId="0" applyFont="1" applyFill="1" applyBorder="1" applyAlignment="1">
      <alignment horizontal="left"/>
    </xf>
    <xf numFmtId="0" fontId="18" fillId="0" borderId="5" xfId="0" applyFont="1" applyBorder="1" applyAlignment="1">
      <alignment horizontal="left" vertical="center"/>
    </xf>
    <xf numFmtId="0" fontId="18" fillId="0" borderId="0" xfId="0" applyFont="1" applyAlignment="1">
      <alignment vertical="center"/>
    </xf>
    <xf numFmtId="0" fontId="18" fillId="0" borderId="5" xfId="0" applyFont="1" applyBorder="1" applyAlignment="1">
      <alignment vertical="center"/>
    </xf>
    <xf numFmtId="1" fontId="13" fillId="0" borderId="0" xfId="1" applyNumberFormat="1" applyFont="1" applyFill="1" applyBorder="1" applyAlignment="1" applyProtection="1">
      <alignment horizontal="center"/>
      <protection locked="0"/>
    </xf>
    <xf numFmtId="0" fontId="15" fillId="0" borderId="4" xfId="0" applyFont="1" applyBorder="1" applyAlignment="1">
      <alignment horizontal="right" vertical="center"/>
    </xf>
    <xf numFmtId="0" fontId="15" fillId="0" borderId="0" xfId="0" applyFont="1" applyAlignment="1">
      <alignment horizontal="right"/>
    </xf>
    <xf numFmtId="169" fontId="15" fillId="0" borderId="0" xfId="0" applyNumberFormat="1" applyFont="1"/>
    <xf numFmtId="0" fontId="14" fillId="0" borderId="0" xfId="0" applyFont="1" applyAlignment="1">
      <alignment horizontal="left" vertical="center" wrapText="1"/>
    </xf>
    <xf numFmtId="0" fontId="14" fillId="0" borderId="0" xfId="0" applyFont="1" applyAlignment="1">
      <alignment horizontal="left" vertical="center"/>
    </xf>
    <xf numFmtId="0" fontId="24" fillId="0" borderId="0" xfId="0" applyFont="1" applyAlignment="1">
      <alignment horizontal="left" vertical="center" wrapText="1"/>
    </xf>
    <xf numFmtId="0" fontId="14" fillId="0" borderId="0" xfId="0" applyFont="1" applyAlignment="1">
      <alignment vertical="center"/>
    </xf>
    <xf numFmtId="0" fontId="4" fillId="6" borderId="0" xfId="0" applyFont="1" applyFill="1" applyAlignment="1">
      <alignment horizontal="right"/>
    </xf>
    <xf numFmtId="0" fontId="14" fillId="0" borderId="0" xfId="0" applyFont="1" applyAlignment="1">
      <alignment horizontal="left" wrapText="1"/>
    </xf>
    <xf numFmtId="0" fontId="12" fillId="0" borderId="6" xfId="0" applyFont="1" applyBorder="1" applyAlignment="1">
      <alignment horizontal="left" wrapText="1"/>
    </xf>
    <xf numFmtId="0" fontId="12" fillId="0" borderId="7" xfId="0" applyFont="1" applyBorder="1" applyAlignment="1">
      <alignment horizontal="left" wrapText="1"/>
    </xf>
    <xf numFmtId="0" fontId="12" fillId="0" borderId="8" xfId="0" applyFont="1" applyBorder="1" applyAlignment="1">
      <alignment horizontal="left" wrapText="1"/>
    </xf>
    <xf numFmtId="0" fontId="4" fillId="0" borderId="4" xfId="0" applyFont="1" applyBorder="1" applyAlignment="1">
      <alignment horizontal="left" vertical="top" wrapText="1"/>
    </xf>
    <xf numFmtId="0" fontId="4" fillId="0" borderId="0" xfId="0" applyFont="1" applyAlignment="1">
      <alignment horizontal="left" vertical="top" wrapText="1"/>
    </xf>
    <xf numFmtId="0" fontId="4" fillId="0" borderId="5" xfId="0" applyFont="1" applyBorder="1" applyAlignment="1">
      <alignment horizontal="left" vertical="top" wrapText="1"/>
    </xf>
    <xf numFmtId="0" fontId="4" fillId="0" borderId="4" xfId="0" applyFont="1" applyBorder="1" applyAlignment="1">
      <alignment horizontal="left" wrapText="1"/>
    </xf>
    <xf numFmtId="0" fontId="4" fillId="0" borderId="0" xfId="0" applyFont="1" applyAlignment="1">
      <alignment horizontal="left" wrapText="1"/>
    </xf>
    <xf numFmtId="0" fontId="4" fillId="0" borderId="5" xfId="0" applyFont="1" applyBorder="1" applyAlignment="1">
      <alignment horizontal="left" wrapText="1"/>
    </xf>
    <xf numFmtId="0" fontId="6" fillId="0" borderId="6" xfId="0" applyFont="1" applyBorder="1" applyAlignment="1">
      <alignment horizontal="left" wrapText="1"/>
    </xf>
    <xf numFmtId="0" fontId="6" fillId="0" borderId="7" xfId="0" applyFont="1" applyBorder="1" applyAlignment="1">
      <alignment horizontal="left" wrapText="1"/>
    </xf>
    <xf numFmtId="0" fontId="6" fillId="0" borderId="8" xfId="0" applyFont="1" applyBorder="1" applyAlignment="1">
      <alignment horizontal="left" wrapText="1"/>
    </xf>
    <xf numFmtId="1" fontId="13" fillId="5" borderId="11" xfId="1" applyNumberFormat="1" applyFont="1" applyFill="1" applyBorder="1" applyAlignment="1" applyProtection="1">
      <alignment horizontal="center"/>
      <protection locked="0"/>
    </xf>
    <xf numFmtId="1" fontId="13" fillId="5" borderId="12" xfId="1" applyNumberFormat="1" applyFont="1" applyFill="1" applyBorder="1" applyAlignment="1" applyProtection="1">
      <alignment horizontal="center"/>
      <protection locked="0"/>
    </xf>
    <xf numFmtId="0" fontId="19" fillId="0" borderId="4" xfId="0" applyFont="1" applyBorder="1" applyAlignment="1">
      <alignment horizontal="left" vertical="top" wrapText="1"/>
    </xf>
    <xf numFmtId="0" fontId="19" fillId="0" borderId="0" xfId="0" applyFont="1" applyAlignment="1">
      <alignment horizontal="left" vertical="top" wrapText="1"/>
    </xf>
    <xf numFmtId="0" fontId="19" fillId="0" borderId="5" xfId="0" applyFont="1" applyBorder="1" applyAlignment="1">
      <alignment horizontal="left" vertical="top" wrapText="1"/>
    </xf>
    <xf numFmtId="0" fontId="16" fillId="0" borderId="0" xfId="0" applyFont="1" applyAlignment="1">
      <alignment horizontal="left"/>
    </xf>
    <xf numFmtId="0" fontId="16" fillId="0" borderId="5" xfId="0" applyFont="1" applyBorder="1" applyAlignment="1">
      <alignment horizontal="left"/>
    </xf>
    <xf numFmtId="0" fontId="14" fillId="6" borderId="4" xfId="0" applyFont="1" applyFill="1" applyBorder="1" applyAlignment="1">
      <alignment horizontal="left" vertical="center" wrapText="1"/>
    </xf>
    <xf numFmtId="0" fontId="14" fillId="6" borderId="0" xfId="0" applyFont="1" applyFill="1" applyAlignment="1">
      <alignment horizontal="left" vertical="center" wrapText="1"/>
    </xf>
    <xf numFmtId="0" fontId="14" fillId="6" borderId="5" xfId="0" applyFont="1" applyFill="1" applyBorder="1" applyAlignment="1">
      <alignment horizontal="left" vertical="center" wrapText="1"/>
    </xf>
    <xf numFmtId="0" fontId="14" fillId="0" borderId="4" xfId="0" applyFont="1" applyBorder="1" applyAlignment="1">
      <alignment horizontal="left" vertical="center" wrapText="1"/>
    </xf>
    <xf numFmtId="0" fontId="14" fillId="0" borderId="0" xfId="0" applyFont="1" applyAlignment="1">
      <alignment horizontal="left" vertical="center" wrapText="1"/>
    </xf>
    <xf numFmtId="0" fontId="14" fillId="0" borderId="5" xfId="0" applyFont="1" applyBorder="1" applyAlignment="1">
      <alignment horizontal="left" vertical="center" wrapText="1"/>
    </xf>
    <xf numFmtId="0" fontId="0" fillId="0" borderId="9" xfId="0" applyBorder="1" applyAlignment="1">
      <alignment horizontal="center" vertical="center"/>
    </xf>
  </cellXfs>
  <cellStyles count="7">
    <cellStyle name="Comma" xfId="1" builtinId="3"/>
    <cellStyle name="Followed Hyperlink" xfId="3" builtinId="9" hidden="1"/>
    <cellStyle name="Followed Hyperlink" xfId="5" builtinId="9" hidden="1"/>
    <cellStyle name="Hyperlink" xfId="2" builtinId="8" hidden="1"/>
    <cellStyle name="Hyperlink" xfId="4" builtinId="8" hidden="1"/>
    <cellStyle name="Normal" xfId="0" builtinId="0"/>
    <cellStyle name="Percent" xfId="6" builtinId="5"/>
  </cellStyles>
  <dxfs count="0"/>
  <tableStyles count="0" defaultTableStyle="TableStyleMedium2" defaultPivotStyle="PivotStyleLight16"/>
  <colors>
    <mruColors>
      <color rgb="FF1D2F53"/>
      <color rgb="FF007B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Michael Crowder" id="{66FDA81F-3CA8-4D00-8FBE-A1AFF923DBC0}" userId="S::michael.crowder@socialfinance.org.uk::f5a8ae34-be73-4b19-b613-c06ce5c3b5a7"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2" dT="2024-05-28T10:17:41.27" personId="{66FDA81F-3CA8-4D00-8FBE-A1AFF923DBC0}" id="{003E169D-3AE5-44F8-B5D5-F9D1C6F54743}">
    <text>Should the -758 actually be -(758*12)? The salary is annual, but the 758 limit is monthly</text>
  </threadedComment>
  <threadedComment ref="H2" dT="2024-05-28T10:18:36.92" personId="{66FDA81F-3CA8-4D00-8FBE-A1AFF923DBC0}" id="{06D1926D-36E5-4CFE-8783-9D57C53A8B19}">
    <text>Would label this a bit more clearly as it took me a minute!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BA61B-FAE8-430D-B913-AFC3AC467CF7}">
  <dimension ref="A1:XFD85"/>
  <sheetViews>
    <sheetView showGridLines="0" tabSelected="1" topLeftCell="A10" zoomScale="121" zoomScaleNormal="85" workbookViewId="0">
      <selection activeCell="I23" sqref="D23:I23"/>
    </sheetView>
  </sheetViews>
  <sheetFormatPr defaultColWidth="0" defaultRowHeight="12.5" zeroHeight="1" x14ac:dyDescent="0.25"/>
  <cols>
    <col min="1" max="1" width="3.54296875" customWidth="1"/>
    <col min="2" max="2" width="65.81640625" style="67" customWidth="1"/>
    <col min="3" max="3" width="1" customWidth="1"/>
    <col min="4" max="5" width="11.7265625" customWidth="1"/>
    <col min="6" max="6" width="13.453125" customWidth="1"/>
    <col min="7" max="7" width="13.54296875" customWidth="1"/>
    <col min="8" max="8" width="12.81640625" customWidth="1"/>
    <col min="9" max="9" width="14.453125" customWidth="1"/>
    <col min="10" max="10" width="33.7265625" customWidth="1"/>
    <col min="11" max="22" width="9.7265625" hidden="1" customWidth="1"/>
    <col min="23" max="16381" width="8.7265625" hidden="1"/>
    <col min="16382" max="16384" width="8.1796875" customWidth="1"/>
  </cols>
  <sheetData>
    <row r="1" spans="2:10" ht="28.15" customHeight="1" x14ac:dyDescent="0.45">
      <c r="B1" s="53" t="s">
        <v>0</v>
      </c>
      <c r="C1" s="4"/>
      <c r="D1" s="5"/>
      <c r="E1" s="5"/>
      <c r="F1" s="5"/>
      <c r="G1" s="5"/>
      <c r="H1" s="5"/>
      <c r="I1" s="5"/>
      <c r="J1" s="5"/>
    </row>
    <row r="2" spans="2:10" ht="9" customHeight="1" x14ac:dyDescent="0.45">
      <c r="B2" s="54"/>
      <c r="C2" s="3"/>
      <c r="D2" s="1"/>
    </row>
    <row r="3" spans="2:10" ht="18.399999999999999" customHeight="1" x14ac:dyDescent="0.45">
      <c r="B3" s="55" t="s">
        <v>1</v>
      </c>
      <c r="C3" s="35"/>
      <c r="D3" s="36"/>
      <c r="E3" s="8"/>
      <c r="F3" s="8"/>
      <c r="G3" s="8"/>
      <c r="H3" s="8"/>
      <c r="I3" s="8"/>
      <c r="J3" s="9"/>
    </row>
    <row r="4" spans="2:10" ht="16.149999999999999" customHeight="1" x14ac:dyDescent="0.25">
      <c r="B4" s="101" t="s">
        <v>2</v>
      </c>
      <c r="C4" s="102"/>
      <c r="D4" s="102"/>
      <c r="E4" s="102"/>
      <c r="F4" s="102"/>
      <c r="G4" s="102"/>
      <c r="H4" s="102"/>
      <c r="I4" s="102"/>
      <c r="J4" s="103"/>
    </row>
    <row r="5" spans="2:10" ht="30.4" customHeight="1" x14ac:dyDescent="0.25">
      <c r="B5" s="101"/>
      <c r="C5" s="102"/>
      <c r="D5" s="102"/>
      <c r="E5" s="102"/>
      <c r="F5" s="102"/>
      <c r="G5" s="102"/>
      <c r="H5" s="102"/>
      <c r="I5" s="102"/>
      <c r="J5" s="103"/>
    </row>
    <row r="6" spans="2:10" ht="37" customHeight="1" x14ac:dyDescent="0.25">
      <c r="B6" s="101"/>
      <c r="C6" s="102"/>
      <c r="D6" s="102"/>
      <c r="E6" s="102"/>
      <c r="F6" s="102"/>
      <c r="G6" s="102"/>
      <c r="H6" s="102"/>
      <c r="I6" s="102"/>
      <c r="J6" s="103"/>
    </row>
    <row r="7" spans="2:10" ht="17.649999999999999" customHeight="1" x14ac:dyDescent="0.3">
      <c r="B7" s="56" t="s">
        <v>3</v>
      </c>
      <c r="C7" s="37"/>
      <c r="D7" s="38"/>
      <c r="E7" s="1"/>
      <c r="J7" s="11"/>
    </row>
    <row r="8" spans="2:10" ht="17.649999999999999" customHeight="1" x14ac:dyDescent="0.3">
      <c r="B8" s="56" t="s">
        <v>4</v>
      </c>
      <c r="C8" s="37"/>
      <c r="D8" s="39"/>
      <c r="E8" s="7"/>
      <c r="J8" s="11"/>
    </row>
    <row r="9" spans="2:10" ht="17.649999999999999" customHeight="1" x14ac:dyDescent="0.3">
      <c r="B9" s="56" t="s">
        <v>5</v>
      </c>
      <c r="C9" s="37"/>
      <c r="D9" s="40"/>
      <c r="E9" s="1"/>
      <c r="J9" s="11"/>
    </row>
    <row r="10" spans="2:10" ht="7.5" customHeight="1" x14ac:dyDescent="0.25">
      <c r="B10" s="57"/>
      <c r="C10" s="17"/>
      <c r="E10" s="1"/>
      <c r="J10" s="11"/>
    </row>
    <row r="11" spans="2:10" ht="17.649999999999999" customHeight="1" x14ac:dyDescent="0.25">
      <c r="B11" s="58" t="s">
        <v>6</v>
      </c>
      <c r="C11" s="17"/>
      <c r="E11" s="1"/>
      <c r="J11" s="11"/>
    </row>
    <row r="12" spans="2:10" ht="17.649999999999999" customHeight="1" x14ac:dyDescent="0.25">
      <c r="B12" s="104" t="s">
        <v>7</v>
      </c>
      <c r="C12" s="105"/>
      <c r="D12" s="105"/>
      <c r="E12" s="105"/>
      <c r="F12" s="105"/>
      <c r="G12" s="105"/>
      <c r="H12" s="105"/>
      <c r="I12" s="105"/>
      <c r="J12" s="106"/>
    </row>
    <row r="13" spans="2:10" ht="49.5" customHeight="1" x14ac:dyDescent="0.25">
      <c r="B13" s="104"/>
      <c r="C13" s="105"/>
      <c r="D13" s="105"/>
      <c r="E13" s="105"/>
      <c r="F13" s="105"/>
      <c r="G13" s="105"/>
      <c r="H13" s="105"/>
      <c r="I13" s="105"/>
      <c r="J13" s="106"/>
    </row>
    <row r="14" spans="2:10" ht="13.5" hidden="1" x14ac:dyDescent="0.3">
      <c r="B14" s="59"/>
      <c r="C14" s="41"/>
      <c r="D14" s="41"/>
      <c r="E14" s="41"/>
      <c r="F14" s="41"/>
      <c r="G14" s="41"/>
      <c r="H14" s="41"/>
      <c r="I14" s="41"/>
      <c r="J14" s="42"/>
    </row>
    <row r="15" spans="2:10" ht="13.5" hidden="1" x14ac:dyDescent="0.25">
      <c r="B15" s="112" t="s">
        <v>8</v>
      </c>
      <c r="C15" s="113"/>
      <c r="D15" s="113"/>
      <c r="E15" s="113"/>
      <c r="F15" s="113"/>
      <c r="G15" s="113"/>
      <c r="H15" s="113"/>
      <c r="I15" s="113"/>
      <c r="J15" s="114"/>
    </row>
    <row r="16" spans="2:10" ht="8.65" customHeight="1" x14ac:dyDescent="0.35">
      <c r="B16" s="60"/>
      <c r="C16" s="12"/>
      <c r="D16" s="12"/>
      <c r="E16" s="13"/>
      <c r="F16" s="13"/>
      <c r="G16" s="13"/>
      <c r="H16" s="13"/>
      <c r="I16" s="13"/>
      <c r="J16" s="14"/>
    </row>
    <row r="17" spans="1:14 16382:16384" ht="8.65" customHeight="1" x14ac:dyDescent="0.35">
      <c r="B17" s="61"/>
      <c r="C17" s="6"/>
      <c r="D17" s="6"/>
    </row>
    <row r="18" spans="1:14 16382:16384" ht="28.15" customHeight="1" x14ac:dyDescent="0.35">
      <c r="B18" s="55" t="s">
        <v>9</v>
      </c>
      <c r="C18" s="29"/>
      <c r="D18" s="8"/>
      <c r="E18" s="8"/>
      <c r="F18" s="8"/>
      <c r="G18" s="8"/>
      <c r="H18" s="8"/>
      <c r="I18" s="8"/>
      <c r="J18" s="9"/>
    </row>
    <row r="19" spans="1:14 16382:16384" ht="6" customHeight="1" x14ac:dyDescent="0.35">
      <c r="B19" s="62"/>
      <c r="C19" s="30"/>
      <c r="J19" s="11"/>
    </row>
    <row r="20" spans="1:14 16382:16384" ht="17.149999999999999" customHeight="1" x14ac:dyDescent="0.35">
      <c r="B20" s="57" t="s">
        <v>10</v>
      </c>
      <c r="C20" s="30"/>
      <c r="D20" s="110" t="s">
        <v>11</v>
      </c>
      <c r="E20" s="111" t="s">
        <v>11</v>
      </c>
      <c r="J20" s="11"/>
    </row>
    <row r="21" spans="1:14 16382:16384" ht="1" customHeight="1" x14ac:dyDescent="0.35">
      <c r="B21" s="57"/>
      <c r="C21" s="30"/>
      <c r="D21" s="88"/>
      <c r="E21" s="88"/>
      <c r="J21" s="11"/>
    </row>
    <row r="22" spans="1:14 16382:16384" ht="28.15" customHeight="1" x14ac:dyDescent="0.35">
      <c r="B22" s="62"/>
      <c r="C22" s="30"/>
      <c r="D22" s="47" t="s">
        <v>12</v>
      </c>
      <c r="E22" s="47" t="s">
        <v>13</v>
      </c>
      <c r="F22" s="47" t="s">
        <v>14</v>
      </c>
      <c r="G22" s="47" t="s">
        <v>15</v>
      </c>
      <c r="H22" s="47" t="s">
        <v>16</v>
      </c>
      <c r="I22" s="47" t="s">
        <v>17</v>
      </c>
      <c r="J22" s="11"/>
    </row>
    <row r="23" spans="1:14 16382:16384" ht="18" customHeight="1" x14ac:dyDescent="0.3">
      <c r="B23" s="57" t="s">
        <v>18</v>
      </c>
      <c r="C23" s="32"/>
      <c r="D23" s="46"/>
      <c r="E23" s="46"/>
      <c r="F23" s="46"/>
      <c r="G23" s="46"/>
      <c r="H23" s="46"/>
      <c r="I23" s="46"/>
      <c r="J23" s="10"/>
      <c r="K23" s="2"/>
      <c r="L23" s="2"/>
      <c r="M23" s="2"/>
      <c r="N23" s="2"/>
    </row>
    <row r="24" spans="1:14 16382:16384" ht="21" customHeight="1" x14ac:dyDescent="0.3">
      <c r="B24" s="63" t="s">
        <v>19</v>
      </c>
      <c r="C24" s="31"/>
      <c r="D24" s="28"/>
      <c r="E24" s="28"/>
      <c r="F24" s="28"/>
      <c r="J24" s="10"/>
    </row>
    <row r="25" spans="1:14 16382:16384" ht="18" customHeight="1" x14ac:dyDescent="0.3">
      <c r="B25" s="57" t="s">
        <v>20</v>
      </c>
      <c r="C25" s="32"/>
      <c r="D25" s="27">
        <f t="shared" ref="D25:I25" si="0">ROUNDUP(D23/$D48, 0)</f>
        <v>0</v>
      </c>
      <c r="E25" s="27">
        <f t="shared" si="0"/>
        <v>0</v>
      </c>
      <c r="F25" s="27">
        <f t="shared" si="0"/>
        <v>0</v>
      </c>
      <c r="G25" s="27">
        <f t="shared" si="0"/>
        <v>0</v>
      </c>
      <c r="H25" s="27">
        <f t="shared" si="0"/>
        <v>0</v>
      </c>
      <c r="I25" s="27">
        <f t="shared" si="0"/>
        <v>0</v>
      </c>
      <c r="J25" s="10"/>
      <c r="K25" s="2"/>
      <c r="L25" s="2"/>
      <c r="M25" s="2"/>
      <c r="N25" s="2"/>
    </row>
    <row r="26" spans="1:14 16382:16384" ht="18" customHeight="1" x14ac:dyDescent="0.3">
      <c r="B26" s="57" t="s">
        <v>21</v>
      </c>
      <c r="C26" s="32"/>
      <c r="D26" s="27">
        <f t="shared" ref="D26:I27" si="1">ROUNDUP(D25/$D49, 0)</f>
        <v>0</v>
      </c>
      <c r="E26" s="27">
        <f t="shared" si="1"/>
        <v>0</v>
      </c>
      <c r="F26" s="27">
        <f t="shared" si="1"/>
        <v>0</v>
      </c>
      <c r="G26" s="27">
        <f t="shared" si="1"/>
        <v>0</v>
      </c>
      <c r="H26" s="27">
        <f t="shared" si="1"/>
        <v>0</v>
      </c>
      <c r="I26" s="27">
        <f t="shared" si="1"/>
        <v>0</v>
      </c>
      <c r="J26" s="10"/>
      <c r="K26" s="2"/>
      <c r="L26" s="2"/>
      <c r="M26" s="2"/>
      <c r="N26" s="2"/>
    </row>
    <row r="27" spans="1:14 16382:16384" ht="18" customHeight="1" x14ac:dyDescent="0.3">
      <c r="B27" s="57" t="s">
        <v>22</v>
      </c>
      <c r="C27" s="32"/>
      <c r="D27" s="26">
        <f t="shared" si="1"/>
        <v>0</v>
      </c>
      <c r="E27" s="26">
        <f t="shared" si="1"/>
        <v>0</v>
      </c>
      <c r="F27" s="26">
        <f t="shared" si="1"/>
        <v>0</v>
      </c>
      <c r="G27" s="26">
        <f t="shared" si="1"/>
        <v>0</v>
      </c>
      <c r="H27" s="26">
        <f t="shared" si="1"/>
        <v>0</v>
      </c>
      <c r="I27" s="26">
        <f t="shared" si="1"/>
        <v>0</v>
      </c>
      <c r="J27" s="10"/>
      <c r="K27" s="2"/>
      <c r="L27" s="2"/>
      <c r="M27" s="2"/>
      <c r="N27" s="2"/>
    </row>
    <row r="28" spans="1:14 16382:16384" s="75" customFormat="1" ht="19.899999999999999" customHeight="1" x14ac:dyDescent="0.3">
      <c r="A28"/>
      <c r="B28" s="63" t="s">
        <v>23</v>
      </c>
      <c r="C28" s="31"/>
      <c r="D28" s="18"/>
      <c r="E28" s="18"/>
      <c r="F28" s="18"/>
      <c r="G28"/>
      <c r="H28" s="115"/>
      <c r="I28" s="115"/>
      <c r="J28" s="116"/>
      <c r="K28" s="84"/>
      <c r="L28" s="68"/>
      <c r="M28" s="68"/>
      <c r="N28" s="68"/>
      <c r="XFB28"/>
      <c r="XFC28"/>
      <c r="XFD28"/>
    </row>
    <row r="29" spans="1:14 16382:16384" s="75" customFormat="1" ht="19.149999999999999" customHeight="1" x14ac:dyDescent="0.3">
      <c r="A29"/>
      <c r="B29" s="57" t="s">
        <v>24</v>
      </c>
      <c r="C29" s="32"/>
      <c r="D29" s="19">
        <f>D25*($D53*(1+$D$57)+Options!$E$2+SUM(Options!$I$3:$I$5))</f>
        <v>0</v>
      </c>
      <c r="E29" s="19">
        <f>E25*($D53*(1+$D$57)+Options!$E$2+SUM(Options!$I$3:$I$5))</f>
        <v>0</v>
      </c>
      <c r="F29" s="19">
        <f>F25*($D53*(1+$D$57)+Options!$E$2+SUM(Options!$I$3:$I$5))</f>
        <v>0</v>
      </c>
      <c r="G29" s="19">
        <f>G25*($D53*(1+$D$57)+Options!$E$2+SUM(Options!$I$3:$I$5))</f>
        <v>0</v>
      </c>
      <c r="H29" s="19">
        <f>H25*($D53*(1+$D$57)+Options!$E$2+SUM(Options!$I$3:$I$5))</f>
        <v>0</v>
      </c>
      <c r="I29" s="19">
        <f>I25*($D53*(1+$D$57)+Options!$E$2+SUM(Options!$I$3:$I$5))</f>
        <v>0</v>
      </c>
      <c r="J29" s="85"/>
      <c r="K29" s="69"/>
      <c r="L29" s="68"/>
      <c r="M29" s="68"/>
      <c r="N29" s="68"/>
      <c r="XFB29"/>
      <c r="XFC29"/>
      <c r="XFD29"/>
    </row>
    <row r="30" spans="1:14 16382:16384" s="75" customFormat="1" ht="19.149999999999999" customHeight="1" x14ac:dyDescent="0.3">
      <c r="A30"/>
      <c r="B30" s="57" t="s">
        <v>25</v>
      </c>
      <c r="C30" s="32"/>
      <c r="D30" s="19">
        <f>D26*($D54*(1+$D$57)+Options!$E$3+SUM(Options!$J$3:$J$5))</f>
        <v>0</v>
      </c>
      <c r="E30" s="19">
        <f>E26*($D54*(1+$D$57)+Options!$E$3+SUM(Options!$J$3:$J$5))</f>
        <v>0</v>
      </c>
      <c r="F30" s="19">
        <f>F26*($D54*(1+$D$57)+Options!$E$3+SUM(Options!$J$3:$J$5))</f>
        <v>0</v>
      </c>
      <c r="G30" s="19">
        <f>G26*($D54*(1+$D$57)+Options!$E$3+SUM(Options!$J$3:$J$5))</f>
        <v>0</v>
      </c>
      <c r="H30" s="19">
        <f>H26*($D54*(1+$D$57)+Options!$E$3+SUM(Options!$J$3:$J$5))</f>
        <v>0</v>
      </c>
      <c r="I30" s="19">
        <f>I26*($D54*(1+$D$57)+Options!$E$3+SUM(Options!$J$3:$J$5))</f>
        <v>0</v>
      </c>
      <c r="J30" s="85"/>
      <c r="K30" s="69"/>
      <c r="L30" s="68"/>
      <c r="XFB30"/>
      <c r="XFC30"/>
      <c r="XFD30"/>
    </row>
    <row r="31" spans="1:14 16382:16384" s="75" customFormat="1" ht="19.149999999999999" customHeight="1" x14ac:dyDescent="0.3">
      <c r="A31"/>
      <c r="B31" s="57" t="s">
        <v>26</v>
      </c>
      <c r="C31" s="32"/>
      <c r="D31" s="19">
        <f>D27*($D55*(1+$D$57)+Options!$E$3+SUM(Options!$J$3:$J$5))</f>
        <v>0</v>
      </c>
      <c r="E31" s="19">
        <f>E27*($D55*(1+$D$57)+Options!$E$3+SUM(Options!$J$3:$J$5))</f>
        <v>0</v>
      </c>
      <c r="F31" s="19">
        <f>F27*($D55*(1+$D$57)+Options!$E$3+SUM(Options!$J$3:$J$5))</f>
        <v>0</v>
      </c>
      <c r="G31" s="19">
        <f>G27*($D55*(1+$D$57)+Options!$E$3+SUM(Options!$J$3:$J$5))</f>
        <v>0</v>
      </c>
      <c r="H31" s="19">
        <f>H27*($D55*(1+$D$57)+Options!$E$3+SUM(Options!$J$3:$J$5))</f>
        <v>0</v>
      </c>
      <c r="I31" s="19">
        <f>I27*($D55*(1+$D$57)+Options!$E$3+SUM(Options!$J$3:$J$5))</f>
        <v>0</v>
      </c>
      <c r="J31" s="85"/>
      <c r="K31" s="69"/>
      <c r="L31" s="68"/>
      <c r="XFB31"/>
      <c r="XFC31"/>
      <c r="XFD31"/>
    </row>
    <row r="32" spans="1:14 16382:16384" s="75" customFormat="1" ht="16" customHeight="1" x14ac:dyDescent="0.3">
      <c r="A32"/>
      <c r="B32" s="57" t="s">
        <v>27</v>
      </c>
      <c r="C32" s="32"/>
      <c r="D32" s="19">
        <f t="shared" ref="D32:I32" si="2">SUM(D29:D31)*($D$58/(1-$D$58))</f>
        <v>0</v>
      </c>
      <c r="E32" s="19">
        <f t="shared" si="2"/>
        <v>0</v>
      </c>
      <c r="F32" s="19">
        <f t="shared" si="2"/>
        <v>0</v>
      </c>
      <c r="G32" s="19">
        <f t="shared" si="2"/>
        <v>0</v>
      </c>
      <c r="H32" s="19">
        <f t="shared" si="2"/>
        <v>0</v>
      </c>
      <c r="I32" s="19">
        <f t="shared" si="2"/>
        <v>0</v>
      </c>
      <c r="J32" s="87"/>
      <c r="K32" s="70"/>
      <c r="L32" s="68"/>
      <c r="XFB32"/>
      <c r="XFC32"/>
      <c r="XFD32"/>
    </row>
    <row r="33" spans="2:14" ht="16" customHeight="1" x14ac:dyDescent="0.3">
      <c r="B33" s="64"/>
      <c r="C33" s="17"/>
      <c r="D33" s="20"/>
      <c r="E33" s="20"/>
      <c r="F33" s="20"/>
      <c r="G33" s="83"/>
      <c r="H33" s="25"/>
      <c r="I33" s="86"/>
      <c r="J33" s="87"/>
      <c r="K33" s="2"/>
      <c r="L33" s="2"/>
    </row>
    <row r="34" spans="2:14" ht="19" customHeight="1" thickBot="1" x14ac:dyDescent="0.35">
      <c r="B34" s="63" t="s">
        <v>28</v>
      </c>
      <c r="C34" s="31"/>
      <c r="D34" s="21">
        <f>SUM(D29:D32)</f>
        <v>0</v>
      </c>
      <c r="E34" s="21">
        <f>SUM(E29:E32)</f>
        <v>0</v>
      </c>
      <c r="F34" s="21">
        <f>SUM(F29:F32)</f>
        <v>0</v>
      </c>
      <c r="G34" s="21">
        <f t="shared" ref="G34:I34" si="3">SUM(G29:G32)</f>
        <v>0</v>
      </c>
      <c r="H34" s="21">
        <f t="shared" si="3"/>
        <v>0</v>
      </c>
      <c r="I34" s="21">
        <f t="shared" si="3"/>
        <v>0</v>
      </c>
      <c r="J34" s="10"/>
      <c r="K34" s="2"/>
      <c r="L34" s="2"/>
    </row>
    <row r="35" spans="2:14" ht="23.5" customHeight="1" thickTop="1" x14ac:dyDescent="0.3">
      <c r="B35" s="89"/>
      <c r="C35" s="90"/>
      <c r="D35" s="91"/>
      <c r="E35" s="91"/>
      <c r="F35" s="91"/>
      <c r="G35" s="91"/>
      <c r="H35" s="91"/>
      <c r="I35" s="91"/>
      <c r="J35" s="10"/>
      <c r="K35" s="2"/>
      <c r="L35" s="2"/>
      <c r="M35" s="2"/>
      <c r="N35" s="2"/>
    </row>
    <row r="36" spans="2:14" ht="18" customHeight="1" x14ac:dyDescent="0.3">
      <c r="B36" s="56"/>
      <c r="C36" s="33"/>
      <c r="K36" s="2"/>
      <c r="L36" s="2"/>
      <c r="M36" s="2"/>
      <c r="N36" s="2"/>
    </row>
    <row r="37" spans="2:14" ht="18" customHeight="1" x14ac:dyDescent="0.3">
      <c r="B37" s="63" t="s">
        <v>29</v>
      </c>
      <c r="C37" s="33"/>
      <c r="J37" s="10"/>
      <c r="K37" s="2"/>
      <c r="L37" s="2"/>
      <c r="M37" s="2"/>
      <c r="N37" s="2"/>
    </row>
    <row r="38" spans="2:14" s="76" customFormat="1" ht="34.5" customHeight="1" x14ac:dyDescent="0.35">
      <c r="B38" s="77" t="s">
        <v>30</v>
      </c>
      <c r="C38" s="78"/>
      <c r="D38" s="79">
        <f t="shared" ref="D38:I38" si="4">(D23*40%)</f>
        <v>0</v>
      </c>
      <c r="E38" s="79">
        <f t="shared" si="4"/>
        <v>0</v>
      </c>
      <c r="F38" s="79">
        <f t="shared" si="4"/>
        <v>0</v>
      </c>
      <c r="G38" s="79">
        <f t="shared" si="4"/>
        <v>0</v>
      </c>
      <c r="H38" s="79">
        <f t="shared" si="4"/>
        <v>0</v>
      </c>
      <c r="I38" s="79">
        <f t="shared" si="4"/>
        <v>0</v>
      </c>
      <c r="J38" s="80"/>
      <c r="K38" s="81"/>
      <c r="L38" s="81"/>
      <c r="M38" s="81"/>
      <c r="N38" s="81"/>
    </row>
    <row r="39" spans="2:14" ht="33.65" customHeight="1" x14ac:dyDescent="0.35">
      <c r="B39" s="65" t="s">
        <v>31</v>
      </c>
      <c r="C39" s="33"/>
      <c r="D39" s="34">
        <f>D38*0.65</f>
        <v>0</v>
      </c>
      <c r="E39" s="34">
        <f t="shared" ref="E39:F39" si="5">E38*0.65</f>
        <v>0</v>
      </c>
      <c r="F39" s="34">
        <f t="shared" si="5"/>
        <v>0</v>
      </c>
      <c r="G39" s="34">
        <f t="shared" ref="G39:I39" si="6">G38*0.65</f>
        <v>0</v>
      </c>
      <c r="H39" s="34">
        <f t="shared" si="6"/>
        <v>0</v>
      </c>
      <c r="I39" s="34">
        <f t="shared" si="6"/>
        <v>0</v>
      </c>
      <c r="J39" s="10"/>
      <c r="K39" s="2"/>
      <c r="L39" s="2"/>
      <c r="M39" s="2"/>
      <c r="N39" s="2"/>
    </row>
    <row r="40" spans="2:14" ht="18" customHeight="1" x14ac:dyDescent="0.3">
      <c r="B40" s="57"/>
      <c r="C40" s="33"/>
      <c r="D40" s="82"/>
      <c r="E40" s="82"/>
      <c r="F40" s="82"/>
      <c r="G40" s="33"/>
      <c r="J40" s="10"/>
      <c r="K40" s="2"/>
      <c r="L40" s="2"/>
      <c r="M40" s="2"/>
      <c r="N40" s="2"/>
    </row>
    <row r="41" spans="2:14" ht="31.9" customHeight="1" x14ac:dyDescent="0.3">
      <c r="B41" s="107" t="s">
        <v>32</v>
      </c>
      <c r="C41" s="108"/>
      <c r="D41" s="108"/>
      <c r="E41" s="108"/>
      <c r="F41" s="108"/>
      <c r="G41" s="108"/>
      <c r="H41" s="108"/>
      <c r="I41" s="108"/>
      <c r="J41" s="109"/>
      <c r="K41" s="2"/>
      <c r="L41" s="2"/>
      <c r="M41" s="2"/>
      <c r="N41" s="2"/>
    </row>
    <row r="42" spans="2:14" ht="18" customHeight="1" x14ac:dyDescent="0.3">
      <c r="B42" s="43"/>
      <c r="C42" s="2"/>
      <c r="D42" s="2"/>
      <c r="E42" s="2"/>
      <c r="F42" s="2"/>
      <c r="G42" s="2"/>
      <c r="H42" s="2"/>
      <c r="I42" s="2"/>
      <c r="J42" s="2"/>
      <c r="K42" s="2"/>
      <c r="L42" s="2"/>
      <c r="M42" s="2"/>
      <c r="N42" s="2"/>
    </row>
    <row r="43" spans="2:14" ht="24.4" customHeight="1" x14ac:dyDescent="0.35">
      <c r="B43" s="55" t="s">
        <v>33</v>
      </c>
      <c r="C43" s="29"/>
      <c r="D43" s="15"/>
      <c r="E43" s="15"/>
      <c r="F43" s="15"/>
      <c r="G43" s="15"/>
      <c r="H43" s="15"/>
      <c r="I43" s="15"/>
      <c r="J43" s="16"/>
      <c r="K43" s="2"/>
      <c r="L43" s="2"/>
      <c r="M43" s="2"/>
      <c r="N43" s="2"/>
    </row>
    <row r="44" spans="2:14" ht="18" customHeight="1" x14ac:dyDescent="0.35">
      <c r="B44" s="62"/>
      <c r="C44" s="30"/>
      <c r="D44" s="2"/>
      <c r="E44" s="2"/>
      <c r="F44" s="2"/>
      <c r="G44" s="2"/>
      <c r="H44" s="2"/>
      <c r="I44" s="2"/>
      <c r="J44" s="10"/>
      <c r="K44" s="2"/>
      <c r="L44" s="2"/>
      <c r="M44" s="2"/>
      <c r="N44" s="2"/>
    </row>
    <row r="45" spans="2:14" ht="18" customHeight="1" x14ac:dyDescent="0.35">
      <c r="B45" s="62"/>
      <c r="C45" s="30"/>
      <c r="D45" s="2"/>
      <c r="E45" s="2"/>
      <c r="F45" s="2"/>
      <c r="G45" s="2"/>
      <c r="H45" s="2"/>
      <c r="I45" s="2"/>
      <c r="J45" s="10"/>
      <c r="K45" s="2"/>
      <c r="L45" s="2"/>
      <c r="M45" s="2"/>
      <c r="N45" s="2"/>
    </row>
    <row r="46" spans="2:14" ht="6.4" customHeight="1" x14ac:dyDescent="0.35">
      <c r="B46" s="62"/>
      <c r="C46" s="30"/>
      <c r="D46" s="2"/>
      <c r="E46" s="2"/>
      <c r="F46" s="2"/>
      <c r="G46" s="2"/>
      <c r="H46" s="2"/>
      <c r="I46" s="2"/>
      <c r="J46" s="10"/>
      <c r="K46" s="2"/>
      <c r="L46" s="2"/>
      <c r="M46" s="2"/>
      <c r="N46" s="2"/>
    </row>
    <row r="47" spans="2:14" ht="13.9" customHeight="1" x14ac:dyDescent="0.3">
      <c r="B47" s="63" t="s">
        <v>34</v>
      </c>
      <c r="C47" s="90"/>
      <c r="D47" s="2"/>
      <c r="E47" s="2"/>
      <c r="F47" s="2"/>
      <c r="G47" s="2"/>
      <c r="J47" s="11"/>
      <c r="K47" s="84"/>
      <c r="L47" s="2"/>
      <c r="M47" s="2"/>
      <c r="N47" s="2"/>
    </row>
    <row r="48" spans="2:14" ht="33" customHeight="1" x14ac:dyDescent="0.3">
      <c r="B48" s="65" t="s">
        <v>35</v>
      </c>
      <c r="C48" s="17"/>
      <c r="D48" s="24">
        <v>40</v>
      </c>
      <c r="E48" s="93" t="s">
        <v>36</v>
      </c>
      <c r="F48" s="92"/>
      <c r="G48" s="94"/>
      <c r="J48" s="11"/>
      <c r="K48" s="69"/>
      <c r="L48" s="2"/>
      <c r="M48" s="2"/>
      <c r="N48" s="2"/>
    </row>
    <row r="49" spans="1:14 16382:16384" s="45" customFormat="1" ht="30.65" customHeight="1" x14ac:dyDescent="0.3">
      <c r="A49"/>
      <c r="B49" s="57" t="s">
        <v>37</v>
      </c>
      <c r="C49" s="17"/>
      <c r="D49" s="24">
        <v>6</v>
      </c>
      <c r="E49" s="117" t="s">
        <v>38</v>
      </c>
      <c r="F49" s="118"/>
      <c r="G49" s="118"/>
      <c r="H49" s="118"/>
      <c r="I49" s="118"/>
      <c r="J49" s="119"/>
      <c r="K49" s="69"/>
      <c r="L49" s="49"/>
      <c r="M49" s="49"/>
      <c r="N49" s="49"/>
      <c r="XFB49"/>
      <c r="XFC49"/>
      <c r="XFD49"/>
    </row>
    <row r="50" spans="1:14 16382:16384" ht="18" customHeight="1" x14ac:dyDescent="0.3">
      <c r="B50" s="57" t="s">
        <v>39</v>
      </c>
      <c r="C50" s="17"/>
      <c r="D50" s="24">
        <v>5</v>
      </c>
      <c r="E50" s="93" t="s">
        <v>36</v>
      </c>
      <c r="F50" s="92"/>
      <c r="G50" s="92"/>
      <c r="J50" s="11"/>
      <c r="K50" s="69"/>
      <c r="L50" s="2"/>
      <c r="M50" s="2"/>
      <c r="N50" s="2"/>
    </row>
    <row r="51" spans="1:14 16382:16384" ht="13.9" customHeight="1" x14ac:dyDescent="0.3">
      <c r="B51" s="63"/>
      <c r="C51" s="90"/>
      <c r="D51" s="2"/>
      <c r="E51" s="25"/>
      <c r="F51" s="25"/>
      <c r="G51" s="25"/>
      <c r="J51" s="11"/>
      <c r="K51" s="70"/>
      <c r="L51" s="2"/>
      <c r="M51" s="2"/>
      <c r="N51" s="2"/>
    </row>
    <row r="52" spans="1:14 16382:16384" ht="13.9" customHeight="1" x14ac:dyDescent="0.3">
      <c r="B52" s="63" t="s">
        <v>40</v>
      </c>
      <c r="C52" s="90"/>
      <c r="D52" s="2"/>
      <c r="E52" s="25"/>
      <c r="F52" s="25"/>
      <c r="G52" s="25"/>
      <c r="J52" s="11"/>
      <c r="K52" s="70"/>
      <c r="L52" s="2"/>
      <c r="M52" s="2"/>
      <c r="N52" s="2"/>
    </row>
    <row r="53" spans="1:14 16382:16384" ht="19.149999999999999" customHeight="1" x14ac:dyDescent="0.3">
      <c r="B53" s="57" t="s">
        <v>41</v>
      </c>
      <c r="C53" s="17"/>
      <c r="D53" s="22">
        <v>30639</v>
      </c>
      <c r="E53" s="93" t="s">
        <v>42</v>
      </c>
      <c r="F53" s="25"/>
      <c r="G53" s="25"/>
      <c r="J53" s="11"/>
      <c r="K53" s="70"/>
      <c r="L53" s="2"/>
      <c r="M53" s="2"/>
      <c r="N53" s="2"/>
    </row>
    <row r="54" spans="1:14 16382:16384" ht="19.149999999999999" customHeight="1" x14ac:dyDescent="0.3">
      <c r="B54" s="57" t="s">
        <v>43</v>
      </c>
      <c r="C54" s="17"/>
      <c r="D54" s="22">
        <v>37350</v>
      </c>
      <c r="E54" s="93" t="s">
        <v>44</v>
      </c>
      <c r="F54" s="25"/>
      <c r="G54" s="25"/>
      <c r="J54" s="11"/>
      <c r="K54" s="70"/>
      <c r="L54" s="2"/>
      <c r="M54" s="2"/>
      <c r="N54" s="2"/>
    </row>
    <row r="55" spans="1:14 16382:16384" ht="19.149999999999999" customHeight="1" x14ac:dyDescent="0.3">
      <c r="B55" s="57" t="s">
        <v>45</v>
      </c>
      <c r="C55" s="17"/>
      <c r="D55" s="22">
        <v>45996</v>
      </c>
      <c r="E55" s="93" t="s">
        <v>46</v>
      </c>
      <c r="F55" s="25"/>
      <c r="G55" s="25"/>
      <c r="J55" s="11"/>
      <c r="K55" s="70"/>
      <c r="L55" s="2"/>
      <c r="M55" s="2"/>
      <c r="N55" s="2"/>
    </row>
    <row r="56" spans="1:14 16382:16384" ht="19.149999999999999" customHeight="1" x14ac:dyDescent="0.3">
      <c r="B56" s="57" t="s">
        <v>47</v>
      </c>
      <c r="C56" s="17"/>
      <c r="D56" s="44">
        <v>0.13800000000000001</v>
      </c>
      <c r="E56" s="93" t="s">
        <v>48</v>
      </c>
      <c r="F56" s="25"/>
      <c r="G56" s="25"/>
      <c r="J56" s="11"/>
      <c r="K56" s="69"/>
      <c r="L56" s="2"/>
      <c r="M56" s="2"/>
      <c r="N56" s="2"/>
    </row>
    <row r="57" spans="1:14 16382:16384" ht="19.149999999999999" customHeight="1" x14ac:dyDescent="0.3">
      <c r="B57" s="57" t="s">
        <v>49</v>
      </c>
      <c r="C57" s="17"/>
      <c r="D57" s="44">
        <v>0.14299999999999999</v>
      </c>
      <c r="E57" s="93" t="s">
        <v>50</v>
      </c>
      <c r="F57" s="25"/>
      <c r="G57" s="25"/>
      <c r="J57" s="11"/>
      <c r="K57" s="69"/>
      <c r="L57" s="2"/>
      <c r="M57" s="2"/>
      <c r="N57" s="2"/>
    </row>
    <row r="58" spans="1:14 16382:16384" ht="20.65" customHeight="1" x14ac:dyDescent="0.3">
      <c r="B58" s="57" t="s">
        <v>51</v>
      </c>
      <c r="C58" s="17"/>
      <c r="D58" s="23">
        <v>0.3</v>
      </c>
      <c r="E58" s="120" t="s">
        <v>52</v>
      </c>
      <c r="F58" s="121"/>
      <c r="G58" s="121"/>
      <c r="H58" s="121"/>
      <c r="I58" s="121"/>
      <c r="J58" s="122"/>
      <c r="K58" s="71"/>
      <c r="L58" s="2"/>
      <c r="M58" s="2"/>
      <c r="N58" s="2"/>
    </row>
    <row r="59" spans="1:14 16382:16384" ht="13.5" hidden="1" x14ac:dyDescent="0.3">
      <c r="B59" s="57"/>
      <c r="C59" s="17"/>
      <c r="D59" s="17"/>
      <c r="E59" s="92"/>
      <c r="F59" s="92"/>
      <c r="G59" s="92"/>
      <c r="J59" s="11"/>
      <c r="K59" s="72"/>
      <c r="L59" s="2"/>
      <c r="M59" s="2"/>
      <c r="N59" s="2"/>
    </row>
    <row r="60" spans="1:14 16382:16384" ht="13.9" customHeight="1" x14ac:dyDescent="0.3">
      <c r="B60" s="63" t="s">
        <v>53</v>
      </c>
      <c r="C60" s="90"/>
      <c r="D60" s="2"/>
      <c r="E60" s="43"/>
      <c r="F60" s="43"/>
      <c r="G60" s="43"/>
      <c r="J60" s="11"/>
      <c r="K60" s="73"/>
      <c r="L60" s="2"/>
      <c r="M60" s="2"/>
      <c r="N60" s="2"/>
    </row>
    <row r="61" spans="1:14 16382:16384" ht="18" customHeight="1" x14ac:dyDescent="0.3">
      <c r="B61" s="57" t="s">
        <v>54</v>
      </c>
      <c r="C61" s="17"/>
      <c r="D61" s="23">
        <v>0.2</v>
      </c>
      <c r="E61" s="93" t="s">
        <v>55</v>
      </c>
      <c r="F61" s="92"/>
      <c r="G61" s="92"/>
      <c r="J61" s="11"/>
      <c r="K61" s="69"/>
      <c r="L61" s="2"/>
      <c r="M61" s="2"/>
      <c r="N61" s="2"/>
    </row>
    <row r="62" spans="1:14 16382:16384" ht="18" customHeight="1" x14ac:dyDescent="0.3">
      <c r="B62" s="57" t="s">
        <v>56</v>
      </c>
      <c r="C62" s="17"/>
      <c r="D62" s="23">
        <v>0.15</v>
      </c>
      <c r="E62" s="93" t="s">
        <v>55</v>
      </c>
      <c r="F62" s="92"/>
      <c r="G62" s="92"/>
      <c r="J62" s="11"/>
      <c r="K62" s="69"/>
      <c r="L62" s="2"/>
      <c r="M62" s="2"/>
      <c r="N62" s="2"/>
    </row>
    <row r="63" spans="1:14 16382:16384" ht="18" customHeight="1" x14ac:dyDescent="0.3">
      <c r="B63" s="57" t="s">
        <v>57</v>
      </c>
      <c r="C63" s="17"/>
      <c r="D63" s="23">
        <v>0.05</v>
      </c>
      <c r="E63" s="93" t="s">
        <v>55</v>
      </c>
      <c r="F63" s="92"/>
      <c r="G63" s="92"/>
      <c r="J63" s="11"/>
      <c r="K63" s="69"/>
      <c r="L63" s="2"/>
      <c r="M63" s="2"/>
      <c r="N63" s="2"/>
    </row>
    <row r="64" spans="1:14 16382:16384" ht="6" customHeight="1" x14ac:dyDescent="0.3">
      <c r="B64" s="57"/>
      <c r="C64" s="17"/>
      <c r="D64" s="17"/>
      <c r="E64" s="92"/>
      <c r="F64" s="92"/>
      <c r="G64" s="92"/>
      <c r="J64" s="11"/>
      <c r="K64" s="72"/>
      <c r="L64" s="2"/>
      <c r="M64" s="2"/>
      <c r="N64" s="2"/>
    </row>
    <row r="65" spans="1:14 16382:16384" ht="19.149999999999999" customHeight="1" x14ac:dyDescent="0.3">
      <c r="B65" s="63" t="s">
        <v>58</v>
      </c>
      <c r="C65" s="17"/>
      <c r="D65" s="92"/>
      <c r="E65" s="92"/>
      <c r="F65" s="92"/>
      <c r="G65" s="92"/>
      <c r="J65" s="11"/>
      <c r="K65" s="72"/>
      <c r="L65" s="2"/>
      <c r="M65" s="2"/>
      <c r="N65" s="2"/>
    </row>
    <row r="66" spans="1:14 16382:16384" ht="19.149999999999999" customHeight="1" x14ac:dyDescent="0.3">
      <c r="B66" s="56" t="s">
        <v>59</v>
      </c>
      <c r="C66" s="17"/>
      <c r="D66" s="92"/>
      <c r="E66" s="92"/>
      <c r="F66" s="92"/>
      <c r="G66" s="92"/>
      <c r="J66" s="11"/>
      <c r="K66" s="72"/>
      <c r="L66" s="2"/>
      <c r="M66" s="2"/>
      <c r="N66" s="2"/>
    </row>
    <row r="67" spans="1:14 16382:16384" ht="18.399999999999999" customHeight="1" x14ac:dyDescent="0.3">
      <c r="B67" s="66" t="s">
        <v>60</v>
      </c>
      <c r="C67" s="32"/>
      <c r="D67" s="24">
        <v>15.9</v>
      </c>
      <c r="E67" s="95" t="s">
        <v>61</v>
      </c>
      <c r="F67" s="92"/>
      <c r="G67" s="92"/>
      <c r="J67" s="11"/>
      <c r="K67" s="72"/>
      <c r="L67" s="2"/>
      <c r="M67" s="2"/>
      <c r="N67" s="2"/>
    </row>
    <row r="68" spans="1:14 16382:16384" s="45" customFormat="1" ht="18.399999999999999" customHeight="1" x14ac:dyDescent="0.3">
      <c r="B68" s="66" t="s">
        <v>62</v>
      </c>
      <c r="C68" s="96"/>
      <c r="D68" s="24">
        <f>D67*0.65</f>
        <v>10.335000000000001</v>
      </c>
      <c r="E68" s="117" t="s">
        <v>63</v>
      </c>
      <c r="F68" s="118"/>
      <c r="G68" s="118"/>
      <c r="H68" s="118"/>
      <c r="I68" s="118"/>
      <c r="J68" s="119"/>
      <c r="K68" s="71"/>
      <c r="L68" s="49"/>
      <c r="M68" s="49"/>
      <c r="N68" s="49"/>
      <c r="XFB68"/>
      <c r="XFC68"/>
      <c r="XFD68"/>
    </row>
    <row r="69" spans="1:14 16382:16384" ht="27" customHeight="1" x14ac:dyDescent="0.3">
      <c r="B69" s="64"/>
      <c r="C69" s="17"/>
      <c r="E69" s="97"/>
      <c r="F69" s="97"/>
      <c r="G69" s="97"/>
      <c r="J69" s="11"/>
      <c r="K69" s="74"/>
      <c r="L69" s="2"/>
      <c r="M69" s="2"/>
      <c r="N69" s="2"/>
    </row>
    <row r="70" spans="1:14 16382:16384" ht="21.65" customHeight="1" x14ac:dyDescent="0.3">
      <c r="B70" s="98" t="s">
        <v>64</v>
      </c>
      <c r="C70" s="99"/>
      <c r="D70" s="99"/>
      <c r="E70" s="99"/>
      <c r="F70" s="99"/>
      <c r="G70" s="99"/>
      <c r="H70" s="99"/>
      <c r="I70" s="99"/>
      <c r="J70" s="100"/>
      <c r="K70" s="2"/>
      <c r="L70" s="2"/>
    </row>
    <row r="71" spans="1:14 16382:16384" ht="7.9" customHeight="1" x14ac:dyDescent="0.3">
      <c r="A71" s="2"/>
      <c r="B71" s="43"/>
      <c r="C71" s="2"/>
      <c r="D71" s="2"/>
      <c r="E71" s="2"/>
      <c r="F71" s="2"/>
      <c r="G71" s="2"/>
      <c r="H71" s="2"/>
      <c r="I71" s="2"/>
      <c r="J71" s="2"/>
      <c r="K71" s="2"/>
      <c r="L71" s="2"/>
    </row>
    <row r="72" spans="1:14 16382:16384" ht="31.15" customHeight="1" x14ac:dyDescent="0.3">
      <c r="A72" s="2"/>
      <c r="B72" s="43"/>
      <c r="C72" s="2"/>
      <c r="D72" s="2"/>
      <c r="E72" s="2"/>
      <c r="F72" s="2"/>
      <c r="G72" s="2"/>
      <c r="H72" s="2"/>
      <c r="I72" s="2"/>
      <c r="J72" s="2"/>
      <c r="K72" s="2"/>
      <c r="L72" s="2"/>
    </row>
    <row r="73" spans="1:14 16382:16384" ht="13.5" hidden="1" customHeight="1" x14ac:dyDescent="0.3">
      <c r="A73" s="2"/>
      <c r="B73" s="43"/>
      <c r="C73" s="2"/>
      <c r="D73" s="2"/>
      <c r="E73" s="2"/>
      <c r="F73" s="2"/>
      <c r="G73" s="2"/>
      <c r="H73" s="2"/>
      <c r="I73" s="2"/>
      <c r="J73" s="2"/>
      <c r="K73" s="2"/>
      <c r="L73" s="2"/>
    </row>
    <row r="74" spans="1:14 16382:16384" ht="13.5" hidden="1" x14ac:dyDescent="0.3">
      <c r="A74" s="2"/>
      <c r="B74" s="43"/>
      <c r="C74" s="2"/>
      <c r="D74" s="2"/>
      <c r="E74" s="2"/>
      <c r="F74" s="2"/>
      <c r="G74" s="2"/>
      <c r="H74" s="2"/>
      <c r="I74" s="2"/>
      <c r="J74" s="2"/>
      <c r="K74" s="2"/>
      <c r="L74" s="2"/>
    </row>
    <row r="75" spans="1:14 16382:16384" ht="18.399999999999999" hidden="1" customHeight="1" x14ac:dyDescent="0.3">
      <c r="A75" s="2"/>
      <c r="B75" s="43"/>
      <c r="C75" s="2"/>
      <c r="D75" s="2"/>
      <c r="E75" s="2"/>
      <c r="F75" s="2"/>
      <c r="G75" s="2"/>
      <c r="H75" s="2"/>
      <c r="I75" s="2"/>
      <c r="J75" s="2"/>
      <c r="K75" s="2"/>
      <c r="L75" s="2"/>
    </row>
    <row r="76" spans="1:14 16382:16384" ht="18.399999999999999" hidden="1" customHeight="1" x14ac:dyDescent="0.3">
      <c r="A76" s="2"/>
      <c r="B76" s="43"/>
      <c r="C76" s="2"/>
      <c r="D76" s="2"/>
      <c r="E76" s="2"/>
      <c r="F76" s="2"/>
      <c r="G76" s="2"/>
      <c r="H76" s="2"/>
      <c r="I76" s="2"/>
      <c r="J76" s="2"/>
      <c r="K76" s="2"/>
      <c r="L76" s="2"/>
    </row>
    <row r="77" spans="1:14 16382:16384" ht="18.399999999999999" hidden="1" customHeight="1" x14ac:dyDescent="0.3">
      <c r="A77" s="2"/>
      <c r="B77" s="43"/>
      <c r="C77" s="2"/>
      <c r="D77" s="2"/>
      <c r="E77" s="2"/>
      <c r="F77" s="2"/>
      <c r="G77" s="2"/>
      <c r="H77" s="2"/>
      <c r="I77" s="2"/>
      <c r="J77" s="2"/>
      <c r="K77" s="2"/>
      <c r="L77" s="2"/>
    </row>
    <row r="78" spans="1:14 16382:16384" ht="13.5" hidden="1" x14ac:dyDescent="0.3">
      <c r="A78" s="2"/>
      <c r="B78" s="43"/>
      <c r="C78" s="2"/>
      <c r="D78" s="2"/>
      <c r="E78" s="2"/>
      <c r="F78" s="2"/>
      <c r="G78" s="2"/>
      <c r="H78" s="2"/>
      <c r="I78" s="2"/>
      <c r="J78" s="2"/>
      <c r="K78" s="2"/>
      <c r="L78" s="2"/>
    </row>
    <row r="79" spans="1:14 16382:16384" ht="13.5" hidden="1" x14ac:dyDescent="0.3">
      <c r="A79" s="2"/>
      <c r="B79" s="43"/>
      <c r="C79" s="2"/>
      <c r="D79" s="2"/>
      <c r="E79" s="2"/>
      <c r="F79" s="2"/>
      <c r="G79" s="2"/>
      <c r="H79" s="2"/>
      <c r="I79" s="2"/>
      <c r="J79" s="2"/>
      <c r="K79" s="2"/>
      <c r="L79" s="2"/>
    </row>
    <row r="80" spans="1:14 16382:16384" ht="13.5" hidden="1" x14ac:dyDescent="0.3">
      <c r="A80" s="2"/>
      <c r="B80" s="43"/>
      <c r="C80" s="2"/>
      <c r="D80" s="2"/>
      <c r="E80" s="2"/>
      <c r="F80" s="2"/>
      <c r="G80" s="2"/>
      <c r="H80" s="2"/>
      <c r="I80" s="2"/>
      <c r="J80" s="2"/>
      <c r="K80" s="2"/>
      <c r="L80" s="2"/>
    </row>
    <row r="81" spans="1:14" ht="18" hidden="1" customHeight="1" x14ac:dyDescent="0.3">
      <c r="A81" s="2"/>
      <c r="B81" s="43"/>
      <c r="C81" s="2"/>
      <c r="D81" s="2"/>
      <c r="E81" s="2"/>
      <c r="F81" s="2"/>
      <c r="G81" s="2"/>
      <c r="H81" s="2"/>
      <c r="I81" s="2"/>
      <c r="J81" s="2"/>
      <c r="K81" s="2"/>
      <c r="L81" s="2"/>
      <c r="M81" s="2"/>
      <c r="N81" s="2"/>
    </row>
    <row r="82" spans="1:14" ht="18" hidden="1" customHeight="1" x14ac:dyDescent="0.3">
      <c r="A82" s="2"/>
      <c r="B82" s="43"/>
      <c r="C82" s="2"/>
      <c r="D82" s="2"/>
      <c r="E82" s="2"/>
      <c r="F82" s="2"/>
      <c r="G82" s="2"/>
      <c r="H82" s="2"/>
      <c r="I82" s="2"/>
      <c r="J82" s="2"/>
      <c r="K82" s="2"/>
      <c r="L82" s="2"/>
      <c r="M82" s="2"/>
      <c r="N82" s="2"/>
    </row>
    <row r="83" spans="1:14" ht="18" hidden="1" customHeight="1" x14ac:dyDescent="0.3">
      <c r="A83" s="2"/>
      <c r="B83" s="43"/>
      <c r="C83" s="2"/>
      <c r="D83" s="2"/>
      <c r="E83" s="2"/>
      <c r="F83" s="2"/>
      <c r="G83" s="2"/>
      <c r="H83" s="2"/>
      <c r="I83" s="2"/>
      <c r="J83" s="2"/>
      <c r="K83" s="2"/>
      <c r="L83" s="2"/>
      <c r="M83" s="2"/>
      <c r="N83" s="2"/>
    </row>
    <row r="84" spans="1:14" ht="13.5" hidden="1" x14ac:dyDescent="0.3">
      <c r="A84" s="2"/>
      <c r="B84" s="43"/>
      <c r="C84" s="2"/>
      <c r="D84" s="2"/>
      <c r="E84" s="2"/>
      <c r="F84" s="2"/>
      <c r="G84" s="2"/>
      <c r="H84" s="2"/>
      <c r="I84" s="2"/>
      <c r="J84" s="2"/>
    </row>
    <row r="85" spans="1:14" ht="13.5" hidden="1" x14ac:dyDescent="0.3">
      <c r="A85" s="2"/>
      <c r="B85" s="43"/>
      <c r="C85" s="2"/>
      <c r="D85" s="2"/>
      <c r="E85" s="2"/>
      <c r="F85" s="2"/>
      <c r="G85" s="2"/>
      <c r="H85" s="2"/>
      <c r="I85" s="2"/>
      <c r="J85" s="2"/>
    </row>
  </sheetData>
  <sheetProtection algorithmName="SHA-512" hashValue="BZM3cts5VefnUs0EGKt89gmSHrjiSgNR6NOCyoO65Zejy+UV02IVPZ7dwkon6Q5L/GpPt247FW5IslFaShtiIA==" saltValue="8djpnd5lG6iEZnhMshnr3g==" spinCount="100000" sheet="1" selectLockedCells="1"/>
  <mergeCells count="10">
    <mergeCell ref="B70:J70"/>
    <mergeCell ref="B4:J6"/>
    <mergeCell ref="B12:J13"/>
    <mergeCell ref="B41:J41"/>
    <mergeCell ref="D20:E20"/>
    <mergeCell ref="B15:J15"/>
    <mergeCell ref="H28:J28"/>
    <mergeCell ref="E68:J68"/>
    <mergeCell ref="E49:J49"/>
    <mergeCell ref="E58:J58"/>
  </mergeCells>
  <phoneticPr fontId="18" type="noConversion"/>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6AB9676-E8F3-47EF-AD2F-9E3159414B76}">
          <x14:formula1>
            <xm:f>Options!A1:A4</xm:f>
          </x14:formula1>
          <xm:sqref>D20:E21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28BAD-FC00-4034-A454-964793BC827C}">
  <dimension ref="A1:K5"/>
  <sheetViews>
    <sheetView zoomScale="110" zoomScaleNormal="145" workbookViewId="0">
      <selection activeCell="C18" sqref="C18"/>
    </sheetView>
  </sheetViews>
  <sheetFormatPr defaultRowHeight="12.5" x14ac:dyDescent="0.25"/>
  <cols>
    <col min="4" max="4" width="18.54296875" customWidth="1"/>
    <col min="5" max="5" width="22" customWidth="1"/>
    <col min="6" max="6" width="26.7265625" customWidth="1"/>
    <col min="8" max="8" width="16.453125" customWidth="1"/>
    <col min="9" max="9" width="19.54296875" customWidth="1"/>
    <col min="10" max="11" width="15.54296875" customWidth="1"/>
  </cols>
  <sheetData>
    <row r="1" spans="1:11" ht="30" customHeight="1" x14ac:dyDescent="0.25">
      <c r="A1" s="1" t="s">
        <v>65</v>
      </c>
      <c r="D1" s="50"/>
      <c r="E1" s="50" t="s">
        <v>66</v>
      </c>
      <c r="G1" s="123" t="s">
        <v>67</v>
      </c>
      <c r="H1" s="123"/>
      <c r="I1" s="123"/>
      <c r="J1" s="123"/>
      <c r="K1" s="123"/>
    </row>
    <row r="2" spans="1:11" x14ac:dyDescent="0.25">
      <c r="A2" s="1" t="s">
        <v>68</v>
      </c>
      <c r="D2" s="50" t="s">
        <v>69</v>
      </c>
      <c r="E2" s="50">
        <f>((Calculator!D53-(758*12))*Calculator!$D$56)</f>
        <v>2972.9340000000002</v>
      </c>
      <c r="G2" s="50"/>
      <c r="H2" s="50" t="s">
        <v>70</v>
      </c>
      <c r="I2" s="48" t="s">
        <v>69</v>
      </c>
      <c r="J2" s="48" t="s">
        <v>71</v>
      </c>
      <c r="K2" s="48" t="s">
        <v>72</v>
      </c>
    </row>
    <row r="3" spans="1:11" x14ac:dyDescent="0.25">
      <c r="A3" s="1" t="s">
        <v>73</v>
      </c>
      <c r="D3" s="50" t="s">
        <v>71</v>
      </c>
      <c r="E3" s="50">
        <f>((Calculator!D54-(758*12))*Calculator!$D$56)</f>
        <v>3899.0520000000001</v>
      </c>
      <c r="G3" s="50" t="s">
        <v>74</v>
      </c>
      <c r="H3" s="51">
        <v>7746</v>
      </c>
      <c r="I3" s="52">
        <f>MIN(H3,Calculator!$D53*(IF(Calculator!$D$20="yes - inner london",Calculator!$D$61)))</f>
        <v>0</v>
      </c>
      <c r="J3" s="52">
        <f>MIN(H3,Calculator!$D54*(IF(Calculator!$D$20="yes - inner london",Calculator!$D$61)))</f>
        <v>0</v>
      </c>
      <c r="K3" s="52">
        <f>MIN(H3,Calculator!$D55*(IF(Calculator!$D$20="yes - inner london",Calculator!$D$61)))</f>
        <v>0</v>
      </c>
    </row>
    <row r="4" spans="1:11" x14ac:dyDescent="0.25">
      <c r="A4" s="1" t="s">
        <v>11</v>
      </c>
      <c r="D4" s="50" t="s">
        <v>72</v>
      </c>
      <c r="E4" s="50">
        <f>((Calculator!D55-(758*12))*Calculator!$D$56)</f>
        <v>5092.2000000000007</v>
      </c>
      <c r="G4" s="50" t="s">
        <v>75</v>
      </c>
      <c r="H4" s="51">
        <v>5436</v>
      </c>
      <c r="I4" s="52">
        <f>Calculator!$D53*(IF(Calculator!$D$20="Yes - Outer London",Calculator!$D$62))</f>
        <v>0</v>
      </c>
      <c r="J4" s="52">
        <f>Calculator!$D54*(IF(Calculator!$D$20="yes - outer london",Calculator!$D$62))</f>
        <v>0</v>
      </c>
      <c r="K4" s="52">
        <f>Calculator!$D55*(IF(Calculator!$D$20="yes - outer london",Calculator!$D$62))</f>
        <v>0</v>
      </c>
    </row>
    <row r="5" spans="1:11" x14ac:dyDescent="0.25">
      <c r="G5" s="50" t="s">
        <v>76</v>
      </c>
      <c r="H5" s="51">
        <v>2011</v>
      </c>
      <c r="I5" s="52">
        <f>MIN(H5,Calculator!$D53*(IF(Calculator!$D$20="yes - fringe",Calculator!$D$63)))</f>
        <v>0</v>
      </c>
      <c r="J5" s="52">
        <f>MIN(H5,Calculator!$D55*(IF(Calculator!$D$20="yes - fringe",Calculator!$D$63)))</f>
        <v>0</v>
      </c>
      <c r="K5" s="52">
        <f>MIN(H5,Calculator!$D55*(IF(Calculator!$D$20="yes - fringe",Calculator!$D$63)))</f>
        <v>0</v>
      </c>
    </row>
  </sheetData>
  <sheetProtection algorithmName="SHA-512" hashValue="HVStsxBoa2b+y3NixzC26v9egtkxz/ylM8QgVWlsDOR1L/jV7ElnAsK0g447H3FWickoWOn/ADvEFyBJ0XrvWQ==" saltValue="iFVyRxEc6Pr5dq1USbD2tw==" spinCount="100000" sheet="1" objects="1" scenarios="1" selectLockedCells="1" selectUnlockedCells="1"/>
  <mergeCells count="1">
    <mergeCell ref="G1:K1"/>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EE7C40579145D47AD096B118189592C" ma:contentTypeVersion="22" ma:contentTypeDescription="Create a new document." ma:contentTypeScope="" ma:versionID="2781f8560bb4b37b2bc9c7263f6673ec">
  <xsd:schema xmlns:xsd="http://www.w3.org/2001/XMLSchema" xmlns:xs="http://www.w3.org/2001/XMLSchema" xmlns:p="http://schemas.microsoft.com/office/2006/metadata/properties" xmlns:ns1="http://schemas.microsoft.com/sharepoint/v3" xmlns:ns2="a7c53796-da89-451a-8543-a37965bb4fe4" xmlns:ns3="d1bc3bff-a2fb-416f-80aa-22b7e834232b" targetNamespace="http://schemas.microsoft.com/office/2006/metadata/properties" ma:root="true" ma:fieldsID="654b9dd8dc9490930fc6fafe115ccef2" ns1:_="" ns2:_="" ns3:_="">
    <xsd:import namespace="http://schemas.microsoft.com/sharepoint/v3"/>
    <xsd:import namespace="a7c53796-da89-451a-8543-a37965bb4fe4"/>
    <xsd:import namespace="d1bc3bff-a2fb-416f-80aa-22b7e834232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_Flow_SignoffStatus" minOccurs="0"/>
                <xsd:element ref="ns2:MediaServiceObjectDetectorVersions" minOccurs="0"/>
                <xsd:element ref="ns2:FormLink"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c53796-da89-451a-8543-a37965bb4f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b3ac8ddc-6e0d-4ad7-9971-33efd8ba199d" ma:termSetId="09814cd3-568e-fe90-9814-8d621ff8fb84" ma:anchorId="fba54fb3-c3e1-fe81-a776-ca4b69148c4d" ma:open="true" ma:isKeyword="false">
      <xsd:complexType>
        <xsd:sequence>
          <xsd:element ref="pc:Terms" minOccurs="0" maxOccurs="1"/>
        </xsd:sequence>
      </xsd:complexType>
    </xsd:element>
    <xsd:element name="_Flow_SignoffStatus" ma:index="26" nillable="true" ma:displayName="Sign-off status" ma:internalName="Sign_x002d_off_x0020_status">
      <xsd:simpleType>
        <xsd:restriction base="dms:Text"/>
      </xsd:simple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FormLink" ma:index="28" nillable="true" ma:displayName="Form Link" ma:format="Hyperlink" ma:internalName="FormLink">
      <xsd:complexType>
        <xsd:complexContent>
          <xsd:extension base="dms:URL">
            <xsd:sequence>
              <xsd:element name="Url" type="dms:ValidUrl" minOccurs="0" nillable="true"/>
              <xsd:element name="Description" type="xsd:string" nillable="true"/>
            </xsd:sequence>
          </xsd:extension>
        </xsd:complexContent>
      </xsd:complex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1bc3bff-a2fb-416f-80aa-22b7e834232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1f976170-822c-4c18-9a48-a249c3ffc806}" ma:internalName="TaxCatchAll" ma:showField="CatchAllData" ma:web="d1bc3bff-a2fb-416f-80aa-22b7e834232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SharedWithUsers xmlns="d1bc3bff-a2fb-416f-80aa-22b7e834232b">
      <UserInfo>
        <DisplayName>Joss Hardisty</DisplayName>
        <AccountId>77</AccountId>
        <AccountType/>
      </UserInfo>
      <UserInfo>
        <DisplayName>Georgia Saxelby</DisplayName>
        <AccountId>116</AccountId>
        <AccountType/>
      </UserInfo>
      <UserInfo>
        <DisplayName>Adele Marshall</DisplayName>
        <AccountId>137</AccountId>
        <AccountType/>
      </UserInfo>
      <UserInfo>
        <DisplayName>Lucy Webb</DisplayName>
        <AccountId>43</AccountId>
        <AccountType/>
      </UserInfo>
      <UserInfo>
        <DisplayName>Carolyn Storey</DisplayName>
        <AccountId>155</AccountId>
        <AccountType/>
      </UserInfo>
      <UserInfo>
        <DisplayName>Julia Stapleton</DisplayName>
        <AccountId>45</AccountId>
        <AccountType/>
      </UserInfo>
      <UserInfo>
        <DisplayName>Warren Trunchion</DisplayName>
        <AccountId>42</AccountId>
        <AccountType/>
      </UserInfo>
      <UserInfo>
        <DisplayName>Calvin Silvester</DisplayName>
        <AccountId>109</AccountId>
        <AccountType/>
      </UserInfo>
      <UserInfo>
        <DisplayName>Gary Johnston</DisplayName>
        <AccountId>14</AccountId>
        <AccountType/>
      </UserInfo>
      <UserInfo>
        <DisplayName>Martina Gibbons</DisplayName>
        <AccountId>47</AccountId>
        <AccountType/>
      </UserInfo>
      <UserInfo>
        <DisplayName>Gina Rembiszewski</DisplayName>
        <AccountId>75</AccountId>
        <AccountType/>
      </UserInfo>
      <UserInfo>
        <DisplayName>Ksenija Terzic</DisplayName>
        <AccountId>65</AccountId>
        <AccountType/>
      </UserInfo>
      <UserInfo>
        <DisplayName>Lynne Miller</DisplayName>
        <AccountId>25</AccountId>
        <AccountType/>
      </UserInfo>
    </SharedWithUsers>
    <_ip_UnifiedCompliancePolicyUIAction xmlns="http://schemas.microsoft.com/sharepoint/v3" xsi:nil="true"/>
    <lcf76f155ced4ddcb4097134ff3c332f xmlns="a7c53796-da89-451a-8543-a37965bb4fe4">
      <Terms xmlns="http://schemas.microsoft.com/office/infopath/2007/PartnerControls"/>
    </lcf76f155ced4ddcb4097134ff3c332f>
    <_ip_UnifiedCompliancePolicyProperties xmlns="http://schemas.microsoft.com/sharepoint/v3" xsi:nil="true"/>
    <TaxCatchAll xmlns="d1bc3bff-a2fb-416f-80aa-22b7e834232b" xsi:nil="true"/>
    <_Flow_SignoffStatus xmlns="a7c53796-da89-451a-8543-a37965bb4fe4" xsi:nil="true"/>
    <FormLink xmlns="a7c53796-da89-451a-8543-a37965bb4fe4">
      <Url xsi:nil="true"/>
      <Description xsi:nil="true"/>
    </FormLink>
  </documentManagement>
</p:properties>
</file>

<file path=customXml/itemProps1.xml><?xml version="1.0" encoding="utf-8"?>
<ds:datastoreItem xmlns:ds="http://schemas.openxmlformats.org/officeDocument/2006/customXml" ds:itemID="{063062FD-A236-40C5-9236-C49A395EB0AB}">
  <ds:schemaRefs>
    <ds:schemaRef ds:uri="http://schemas.microsoft.com/sharepoint/v3/contenttype/forms"/>
  </ds:schemaRefs>
</ds:datastoreItem>
</file>

<file path=customXml/itemProps2.xml><?xml version="1.0" encoding="utf-8"?>
<ds:datastoreItem xmlns:ds="http://schemas.openxmlformats.org/officeDocument/2006/customXml" ds:itemID="{B599B15F-0BB2-40A8-9D2E-E9CADF8FCA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7c53796-da89-451a-8543-a37965bb4fe4"/>
    <ds:schemaRef ds:uri="d1bc3bff-a2fb-416f-80aa-22b7e83423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F038612-4E3A-425F-900C-9C16A4EAF43E}">
  <ds:schemaRefs>
    <ds:schemaRef ds:uri="http://schemas.microsoft.com/office/2006/metadata/longProperties"/>
  </ds:schemaRefs>
</ds:datastoreItem>
</file>

<file path=customXml/itemProps4.xml><?xml version="1.0" encoding="utf-8"?>
<ds:datastoreItem xmlns:ds="http://schemas.openxmlformats.org/officeDocument/2006/customXml" ds:itemID="{42878767-567F-4AA4-8242-5657FD9372B7}">
  <ds:schemaRefs>
    <ds:schemaRef ds:uri="http://schemas.microsoft.com/office/2006/documentManagement/types"/>
    <ds:schemaRef ds:uri="http://schemas.microsoft.com/office/2006/metadata/properties"/>
    <ds:schemaRef ds:uri="a7c53796-da89-451a-8543-a37965bb4fe4"/>
    <ds:schemaRef ds:uri="http://purl.org/dc/dcmitype/"/>
    <ds:schemaRef ds:uri="http://schemas.openxmlformats.org/package/2006/metadata/core-properties"/>
    <ds:schemaRef ds:uri="http://purl.org/dc/elements/1.1/"/>
    <ds:schemaRef ds:uri="http://schemas.microsoft.com/office/infopath/2007/PartnerControls"/>
    <ds:schemaRef ds:uri="d1bc3bff-a2fb-416f-80aa-22b7e834232b"/>
    <ds:schemaRef ds:uri="http://www.w3.org/XML/1998/namespace"/>
    <ds:schemaRef ds:uri="http://purl.org/dc/term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Calculator</vt:lpstr>
      <vt:lpstr>Options</vt:lpstr>
    </vt:vector>
  </TitlesOfParts>
  <Manager/>
  <Company>London Borough of Camden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Pricing schedule for Camden Mental health Employment Service</dc:title>
  <dc:subject/>
  <dc:creator>Paul Oakley;Sandra.Gayle@Camden.gov.uk</dc:creator>
  <cp:keywords/>
  <dc:description/>
  <cp:lastModifiedBy>Martina Latimir-Jones</cp:lastModifiedBy>
  <cp:revision/>
  <dcterms:created xsi:type="dcterms:W3CDTF">2007-05-18T13:19:30Z</dcterms:created>
  <dcterms:modified xsi:type="dcterms:W3CDTF">2024-06-07T11:34:13Z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ype of Document">
    <vt:lpwstr>Tender Stage</vt:lpwstr>
  </property>
  <property fmtid="{D5CDD505-2E9C-101B-9397-08002B2CF9AE}" pid="4" name="Hub">
    <vt:lpwstr>28;#People Hub|89fd691b-0fa6-49a7-8541-f1309f0b61e5</vt:lpwstr>
  </property>
  <property fmtid="{D5CDD505-2E9C-101B-9397-08002B2CF9AE}" pid="5" name="Directorate">
    <vt:lpwstr>214;#Supporting People|57f2a850-de09-4076-85ad-0add94ad9311</vt:lpwstr>
  </property>
  <property fmtid="{D5CDD505-2E9C-101B-9397-08002B2CF9AE}" pid="6" name="display_urn:schemas-microsoft-com:office:office#Category_x0020_Manager">
    <vt:lpwstr>Gayle, Sandra</vt:lpwstr>
  </property>
  <property fmtid="{D5CDD505-2E9C-101B-9397-08002B2CF9AE}" pid="7" name="Order">
    <vt:r8>55000</vt:r8>
  </property>
  <property fmtid="{D5CDD505-2E9C-101B-9397-08002B2CF9AE}" pid="8" name="ContentTypeId">
    <vt:lpwstr>0x0101001EE7C40579145D47AD096B118189592C</vt:lpwstr>
  </property>
  <property fmtid="{D5CDD505-2E9C-101B-9397-08002B2CF9AE}" pid="9" name="Tollgate_x0020_Stage">
    <vt:lpwstr>Tendering</vt:lpwstr>
  </property>
  <property fmtid="{D5CDD505-2E9C-101B-9397-08002B2CF9AE}" pid="10" name="display_urn:schemas-microsoft-com:office:office#Project_x0020_Owner">
    <vt:lpwstr>Gayle, Sandra</vt:lpwstr>
  </property>
  <property fmtid="{D5CDD505-2E9C-101B-9397-08002B2CF9AE}" pid="11" name="Document_x0020_category">
    <vt:lpwstr>TUPE</vt:lpwstr>
  </property>
  <property fmtid="{D5CDD505-2E9C-101B-9397-08002B2CF9AE}" pid="12" name="_docset_NoMedatataSyncRequired">
    <vt:lpwstr>False</vt:lpwstr>
  </property>
  <property fmtid="{D5CDD505-2E9C-101B-9397-08002B2CF9AE}" pid="13" name="c9dbdccbedd24bdf9e523a73d206152e">
    <vt:lpwstr/>
  </property>
  <property fmtid="{D5CDD505-2E9C-101B-9397-08002B2CF9AE}" pid="14" name="Document category">
    <vt:lpwstr>197;#Tender Stage|f632e0e1-b790-4e25-bbd3-8ba4cb233055</vt:lpwstr>
  </property>
  <property fmtid="{D5CDD505-2E9C-101B-9397-08002B2CF9AE}" pid="15" name="Tollgate Stage">
    <vt:lpwstr>196;#Tendering|6ff2f0a3-4f82-43fb-a57c-c4b259cbfcd6</vt:lpwstr>
  </property>
  <property fmtid="{D5CDD505-2E9C-101B-9397-08002B2CF9AE}" pid="16" name="MediaServiceImageTags">
    <vt:lpwstr/>
  </property>
</Properties>
</file>